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4"/>
  </bookViews>
  <sheets>
    <sheet name="is" sheetId="1" r:id="rId1"/>
    <sheet name="bs" sheetId="2" r:id="rId2"/>
    <sheet name="cfs" sheetId="3" r:id="rId3"/>
    <sheet name="sce" sheetId="4" r:id="rId4"/>
    <sheet name="Sum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'bs'!$A$1:$I$68</definedName>
    <definedName name="_xlnm.Print_Area" localSheetId="2">'cfs'!$A$1:$K$70</definedName>
    <definedName name="_xlnm.Print_Area" localSheetId="0">'is'!$A$1:$M$43</definedName>
    <definedName name="_xlnm.Print_Area" localSheetId="3">'sce'!$A$1:$L$39</definedName>
  </definedNames>
  <calcPr fullCalcOnLoad="1"/>
</workbook>
</file>

<file path=xl/sharedStrings.xml><?xml version="1.0" encoding="utf-8"?>
<sst xmlns="http://schemas.openxmlformats.org/spreadsheetml/2006/main" count="286" uniqueCount="209">
  <si>
    <t>Unaudited</t>
  </si>
  <si>
    <t>As At End of</t>
  </si>
  <si>
    <t>As At Preceding</t>
  </si>
  <si>
    <t>Financial Yr End</t>
  </si>
  <si>
    <t>RM'000</t>
  </si>
  <si>
    <t>Investment in Associated Companies</t>
  </si>
  <si>
    <t>Long Term Investments</t>
  </si>
  <si>
    <t>Current Assets</t>
  </si>
  <si>
    <t>Stocks</t>
  </si>
  <si>
    <t>Development Properties</t>
  </si>
  <si>
    <t>Trade Debtors</t>
  </si>
  <si>
    <t>Other Debtors</t>
  </si>
  <si>
    <t>Amount Owing by Associated Co</t>
  </si>
  <si>
    <t>Short Term Investments</t>
  </si>
  <si>
    <t>Deposits</t>
  </si>
  <si>
    <t>Cash and Bank Balances</t>
  </si>
  <si>
    <t>Current Liabilities</t>
  </si>
  <si>
    <t>Short Term Borrowings</t>
  </si>
  <si>
    <t>Trade Creditors</t>
  </si>
  <si>
    <t>Bills Payable</t>
  </si>
  <si>
    <t>Other Creditors</t>
  </si>
  <si>
    <t>Amount Owing to Associated Co</t>
  </si>
  <si>
    <t>Provision for Taxation</t>
  </si>
  <si>
    <t>Shareholders' Fund</t>
  </si>
  <si>
    <t>Share Capital</t>
  </si>
  <si>
    <t>Reserves comprise :-</t>
  </si>
  <si>
    <t>Share Premium</t>
  </si>
  <si>
    <t>Foreign Exchange Fluctuation Reserve</t>
  </si>
  <si>
    <t>Capital Reserve</t>
  </si>
  <si>
    <t>Other Reserve</t>
  </si>
  <si>
    <t>Retained Profit</t>
  </si>
  <si>
    <t>Minority Interests</t>
  </si>
  <si>
    <t>Long Term Borrowings</t>
  </si>
  <si>
    <t>Net Tangible Assets per share (RM)</t>
  </si>
  <si>
    <t>Antah Holdings Berhad</t>
  </si>
  <si>
    <t>THE FIGURES HAVE NOT BEEN AUDITED</t>
  </si>
  <si>
    <t>Current</t>
  </si>
  <si>
    <t>Preceding</t>
  </si>
  <si>
    <t>Year</t>
  </si>
  <si>
    <t>Note</t>
  </si>
  <si>
    <t xml:space="preserve">         RM'000</t>
  </si>
  <si>
    <t xml:space="preserve"> RM'000</t>
  </si>
  <si>
    <t xml:space="preserve">       RM'000</t>
  </si>
  <si>
    <t>(a)</t>
  </si>
  <si>
    <t>Operating Revenue</t>
  </si>
  <si>
    <t>N/A</t>
  </si>
  <si>
    <t>(b)</t>
  </si>
  <si>
    <t>Investment income</t>
  </si>
  <si>
    <t>(c)</t>
  </si>
  <si>
    <t>Operating profit</t>
  </si>
  <si>
    <t>Depreciation and amortisation</t>
  </si>
  <si>
    <t>(d)</t>
  </si>
  <si>
    <t>(e)</t>
  </si>
  <si>
    <t>Operating profit/(loss) before associated companies</t>
  </si>
  <si>
    <t>(f)</t>
  </si>
  <si>
    <t>Share in the results of associated companies</t>
  </si>
  <si>
    <t>(g)</t>
  </si>
  <si>
    <t>(h)</t>
  </si>
  <si>
    <t>(i)</t>
  </si>
  <si>
    <t>(ii)</t>
  </si>
  <si>
    <t>(j)</t>
  </si>
  <si>
    <t>(k)</t>
  </si>
  <si>
    <t>Extraordinary items</t>
  </si>
  <si>
    <t>(iii)</t>
  </si>
  <si>
    <t>Extraordinary items attributable to members of the Company</t>
  </si>
  <si>
    <t>(l)</t>
  </si>
  <si>
    <t xml:space="preserve">  G R O U P</t>
  </si>
  <si>
    <t xml:space="preserve">                      A N T A H</t>
  </si>
  <si>
    <t>First Quarter</t>
  </si>
  <si>
    <t>Cumulative Quarter</t>
  </si>
  <si>
    <t>Jointly controlled operation</t>
  </si>
  <si>
    <t>Property, Plant and Equipment</t>
  </si>
  <si>
    <t>Investment Property</t>
  </si>
  <si>
    <t>Goodwill on Consolidation</t>
  </si>
  <si>
    <t>Other Long Term Assets</t>
  </si>
  <si>
    <t xml:space="preserve"> Highway Development Expenditure</t>
  </si>
  <si>
    <t xml:space="preserve"> Development Properties</t>
  </si>
  <si>
    <t>Other Long Term Liabilities</t>
  </si>
  <si>
    <t xml:space="preserve"> Amount Due to the Government of Malaysia</t>
  </si>
  <si>
    <t xml:space="preserve"> Retirement Benefits</t>
  </si>
  <si>
    <t xml:space="preserve"> Hire Purchase and Lease Creditors</t>
  </si>
  <si>
    <t>Finance cost</t>
  </si>
  <si>
    <t xml:space="preserve">Other income </t>
  </si>
  <si>
    <t>Profit/(loss) before income tax,minority interest and</t>
  </si>
  <si>
    <t xml:space="preserve"> extraordinary items</t>
  </si>
  <si>
    <t>Income tax</t>
  </si>
  <si>
    <t>Profit/(loss) after income tax before deducting Minority</t>
  </si>
  <si>
    <t xml:space="preserve"> Interest and share of results in Joint Venture</t>
  </si>
  <si>
    <t>Pre-acquisition profit/(loss)</t>
  </si>
  <si>
    <t xml:space="preserve">Net profit/(loss) from ordinary activities attributable to </t>
  </si>
  <si>
    <t xml:space="preserve"> member of the company</t>
  </si>
  <si>
    <t>(m)</t>
  </si>
  <si>
    <t>Net profit/(loss) attributable to members of the Company</t>
  </si>
  <si>
    <t>Earnings/(loss) per share based on 2(m) above  (sen)</t>
  </si>
  <si>
    <t>Fully diluted (sen)</t>
  </si>
  <si>
    <t xml:space="preserve">   G R O U P</t>
  </si>
  <si>
    <t xml:space="preserve">                              A N T A H</t>
  </si>
  <si>
    <t>Share of results by Joint Venture Partners</t>
  </si>
  <si>
    <t>QUARTERLY REPORT ON CONSOLIDATED RESULTS FOR THE FIRST</t>
  </si>
  <si>
    <t>Net Current Assets</t>
  </si>
  <si>
    <t xml:space="preserve"> Amount Due to the Joint Venture Partners</t>
  </si>
  <si>
    <t>Cash flow from operating activities</t>
  </si>
  <si>
    <t>Adjustments for:</t>
  </si>
  <si>
    <t>Interest income</t>
  </si>
  <si>
    <t>Dividend income</t>
  </si>
  <si>
    <t>(Increase)/decrease in stocks</t>
  </si>
  <si>
    <t>(Increase)/decrease in debtors</t>
  </si>
  <si>
    <t>Increase/(decrease) in creditors</t>
  </si>
  <si>
    <t>Interest paid</t>
  </si>
  <si>
    <t>Net cash generated from  / (used in) operating activities</t>
  </si>
  <si>
    <t>Cash flow from investing activities</t>
  </si>
  <si>
    <t>Purchase of fixed assets</t>
  </si>
  <si>
    <t>Interest received</t>
  </si>
  <si>
    <t>Dividends received</t>
  </si>
  <si>
    <t>Cash flow from financing activities</t>
  </si>
  <si>
    <t>Net increase / (decrease) in cash and cash equivalent</t>
  </si>
  <si>
    <t>ANTAH HOLDINGS BERHAD</t>
  </si>
  <si>
    <t>Cash generated from / (used in ) operation</t>
  </si>
  <si>
    <t>Depreciation of property,plant and equipment</t>
  </si>
  <si>
    <t xml:space="preserve">Exchange </t>
  </si>
  <si>
    <t xml:space="preserve">Share </t>
  </si>
  <si>
    <t>Share</t>
  </si>
  <si>
    <t xml:space="preserve">Capital </t>
  </si>
  <si>
    <t>Fluctuation</t>
  </si>
  <si>
    <t>Other</t>
  </si>
  <si>
    <t>Accumulated</t>
  </si>
  <si>
    <t>Capital</t>
  </si>
  <si>
    <t>Premium</t>
  </si>
  <si>
    <t>Reserve</t>
  </si>
  <si>
    <t>Losses</t>
  </si>
  <si>
    <t>TOTAL</t>
  </si>
  <si>
    <t>Net loss for the quarter</t>
  </si>
  <si>
    <t>Repayment of hire purchase liabilities</t>
  </si>
  <si>
    <t>CASH AND CASH EQUIVALENTS</t>
  </si>
  <si>
    <t>Short term deposit</t>
  </si>
  <si>
    <t>Cash and bank balances</t>
  </si>
  <si>
    <t>Bank Overdraft</t>
  </si>
  <si>
    <t>Cash and cash equivalent at beginning of quarter</t>
  </si>
  <si>
    <t>Cash and cash equivalent at end of quarter</t>
  </si>
  <si>
    <t>Interest expense</t>
  </si>
  <si>
    <t>(Increase)/decrease in highway expenditure</t>
  </si>
  <si>
    <t>CONDENSED CONSOLIDATED INCOME STATEMENT</t>
  </si>
  <si>
    <t xml:space="preserve">CONDENSED CONSOLIDATED STATEMENTS OF CHANGES IN EQUITY </t>
  </si>
  <si>
    <t>CONDENSED CONSOLIDATED CASH FLOW STATEMENTS</t>
  </si>
  <si>
    <t>(Increase)/decrease in amt due from associated companies</t>
  </si>
  <si>
    <t>CONDENSED CONSOLIDATED BALANCE SHEET</t>
  </si>
  <si>
    <t>(i)   Basic (based on 339,630,465 ordinary shares) (sen)</t>
  </si>
  <si>
    <t>on</t>
  </si>
  <si>
    <t>Consolidation</t>
  </si>
  <si>
    <t>Reserve on consolidation</t>
  </si>
  <si>
    <t>Dividend Paid</t>
  </si>
  <si>
    <t>Allowance for diminution in value written back</t>
  </si>
  <si>
    <t xml:space="preserve">Loss on disposal of short term investment </t>
  </si>
  <si>
    <t xml:space="preserve">Proceeds from disposal of short term investment </t>
  </si>
  <si>
    <t xml:space="preserve">Profit / (loss) before  taxation and minority  interests </t>
  </si>
  <si>
    <t>Balance as at 1 July 2004</t>
  </si>
  <si>
    <t>Balance as at 30 September 2004</t>
  </si>
  <si>
    <t>(Increase)/decrease in joint venture</t>
  </si>
  <si>
    <t>(Increase)/decrease in development property</t>
  </si>
  <si>
    <t xml:space="preserve">              A N T A H</t>
  </si>
  <si>
    <t xml:space="preserve">            G R O U P</t>
  </si>
  <si>
    <t xml:space="preserve">               A N T A H</t>
  </si>
  <si>
    <t xml:space="preserve">              G R O U P  </t>
  </si>
  <si>
    <t>Currency translation differences</t>
  </si>
  <si>
    <t>QUARTER ENDED 30 SEPTEMBER 2005</t>
  </si>
  <si>
    <t>FOR THE QUARTER ENDED 30 SEPTEMBER 2005</t>
  </si>
  <si>
    <t>Balance as at 1 July 2005</t>
  </si>
  <si>
    <t>Balance as at 30 September 2005</t>
  </si>
  <si>
    <t>Loss on disposal of subsidiary company</t>
  </si>
  <si>
    <t>Fixed asset written off</t>
  </si>
  <si>
    <t xml:space="preserve">Operating (loss)/profit before changes in working capital </t>
  </si>
  <si>
    <t>Share of results of associated company</t>
  </si>
  <si>
    <t xml:space="preserve">Capital reserve in subsidiary </t>
  </si>
  <si>
    <t>PART A2     :     SUMMARY OF KEY FINANCIAL INFORMATION</t>
  </si>
  <si>
    <t>Summary of Key Financial Information</t>
  </si>
  <si>
    <t>for the financial period ended</t>
  </si>
  <si>
    <t>INDIVIDUAL QUARTER</t>
  </si>
  <si>
    <t>CUMULATIVE QUARTER</t>
  </si>
  <si>
    <t xml:space="preserve">Current Year </t>
  </si>
  <si>
    <t>Preceding Year</t>
  </si>
  <si>
    <t>Current Year</t>
  </si>
  <si>
    <t>Quarter</t>
  </si>
  <si>
    <t>Corresponding</t>
  </si>
  <si>
    <t>To Date</t>
  </si>
  <si>
    <t xml:space="preserve">Corresponding </t>
  </si>
  <si>
    <t>Period</t>
  </si>
  <si>
    <t xml:space="preserve">Revenue </t>
  </si>
  <si>
    <t>Net profit for the period</t>
  </si>
  <si>
    <t>Dividends per share (sen)</t>
  </si>
  <si>
    <t xml:space="preserve"> </t>
  </si>
  <si>
    <t>As At End of Current Quarter</t>
  </si>
  <si>
    <t>As At Preceding Financial Year</t>
  </si>
  <si>
    <t>Net tangible assets per share (RM)</t>
  </si>
  <si>
    <t>Remark :</t>
  </si>
  <si>
    <t>Note : For full text of the above annoucement, please access the KLSE website at www.klse.com.my.</t>
  </si>
  <si>
    <t>PART A3     :     ADDITIONAL INFORMATION</t>
  </si>
  <si>
    <t>Profit from operations</t>
  </si>
  <si>
    <t>Gross interest income</t>
  </si>
  <si>
    <t>Gross interest expenses</t>
  </si>
  <si>
    <t>Note : The above information is for the Exchange internal use only.</t>
  </si>
  <si>
    <t>The annexed notes form an integral part of this quarterly report.</t>
  </si>
  <si>
    <t>30/09/2005</t>
  </si>
  <si>
    <t>Term loans withdrawn</t>
  </si>
  <si>
    <t xml:space="preserve">Repayment of term loans </t>
  </si>
  <si>
    <t>30/09/2004</t>
  </si>
  <si>
    <t>Profit/(Loss) before tax</t>
  </si>
  <si>
    <t>Profit/(Loss) after tax and minority interest</t>
  </si>
  <si>
    <t>Basic earnings/(loss) per share (sen)</t>
  </si>
  <si>
    <t>Loss for the quarter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</si>
</sst>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/d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mmmm\ d\,\ yyyy"/>
    <numFmt numFmtId="183" formatCode="d\-mmm\-yyyy"/>
    <numFmt numFmtId="184" formatCode="_(* #,##0.000_);_(* \(#,##0.0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15" applyNumberFormat="1" applyAlignment="1">
      <alignment horizontal="center"/>
    </xf>
    <xf numFmtId="180" fontId="0" fillId="0" borderId="0" xfId="15" applyNumberFormat="1" applyAlignment="1">
      <alignment/>
    </xf>
    <xf numFmtId="180" fontId="2" fillId="0" borderId="0" xfId="15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/>
    </xf>
    <xf numFmtId="15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5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center"/>
    </xf>
    <xf numFmtId="180" fontId="4" fillId="0" borderId="12" xfId="15" applyNumberFormat="1" applyFont="1" applyBorder="1" applyAlignment="1">
      <alignment/>
    </xf>
    <xf numFmtId="180" fontId="4" fillId="0" borderId="13" xfId="15" applyNumberFormat="1" applyFont="1" applyBorder="1" applyAlignment="1">
      <alignment horizontal="center"/>
    </xf>
    <xf numFmtId="180" fontId="4" fillId="0" borderId="14" xfId="15" applyNumberFormat="1" applyFont="1" applyBorder="1" applyAlignment="1">
      <alignment/>
    </xf>
    <xf numFmtId="180" fontId="4" fillId="0" borderId="15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/>
    </xf>
    <xf numFmtId="180" fontId="4" fillId="0" borderId="17" xfId="15" applyNumberFormat="1" applyFont="1" applyBorder="1" applyAlignment="1">
      <alignment horizontal="center"/>
    </xf>
    <xf numFmtId="180" fontId="4" fillId="0" borderId="4" xfId="15" applyNumberFormat="1" applyFont="1" applyBorder="1" applyAlignment="1">
      <alignment/>
    </xf>
    <xf numFmtId="180" fontId="4" fillId="0" borderId="4" xfId="15" applyNumberFormat="1" applyFont="1" applyBorder="1" applyAlignment="1">
      <alignment horizontal="center"/>
    </xf>
    <xf numFmtId="180" fontId="4" fillId="0" borderId="12" xfId="15" applyNumberFormat="1" applyFont="1" applyBorder="1" applyAlignment="1">
      <alignment horizontal="center"/>
    </xf>
    <xf numFmtId="180" fontId="4" fillId="0" borderId="16" xfId="15" applyNumberFormat="1" applyFont="1" applyBorder="1" applyAlignment="1">
      <alignment horizontal="center"/>
    </xf>
    <xf numFmtId="180" fontId="4" fillId="0" borderId="18" xfId="15" applyNumberFormat="1" applyFont="1" applyBorder="1" applyAlignment="1">
      <alignment/>
    </xf>
    <xf numFmtId="180" fontId="4" fillId="0" borderId="18" xfId="15" applyNumberFormat="1" applyFont="1" applyBorder="1" applyAlignment="1">
      <alignment horizontal="center"/>
    </xf>
    <xf numFmtId="171" fontId="4" fillId="0" borderId="0" xfId="15" applyNumberFormat="1" applyFont="1" applyAlignment="1">
      <alignment/>
    </xf>
    <xf numFmtId="171" fontId="4" fillId="0" borderId="0" xfId="15" applyNumberFormat="1" applyFont="1" applyAlignment="1">
      <alignment horizontal="center"/>
    </xf>
    <xf numFmtId="0" fontId="9" fillId="0" borderId="0" xfId="0" applyFont="1" applyAlignment="1">
      <alignment vertical="center"/>
    </xf>
    <xf numFmtId="15" fontId="3" fillId="0" borderId="0" xfId="0" applyNumberFormat="1" applyFont="1" applyAlignment="1">
      <alignment/>
    </xf>
    <xf numFmtId="180" fontId="4" fillId="0" borderId="19" xfId="15" applyNumberFormat="1" applyFont="1" applyBorder="1" applyAlignment="1">
      <alignment/>
    </xf>
    <xf numFmtId="180" fontId="4" fillId="0" borderId="19" xfId="15" applyNumberFormat="1" applyFont="1" applyBorder="1" applyAlignment="1">
      <alignment horizontal="center"/>
    </xf>
    <xf numFmtId="171" fontId="4" fillId="0" borderId="20" xfId="15" applyNumberFormat="1" applyFont="1" applyBorder="1" applyAlignment="1">
      <alignment/>
    </xf>
    <xf numFmtId="171" fontId="4" fillId="0" borderId="19" xfId="15" applyNumberFormat="1" applyFont="1" applyBorder="1" applyAlignment="1">
      <alignment horizontal="center"/>
    </xf>
    <xf numFmtId="171" fontId="4" fillId="0" borderId="21" xfId="15" applyNumberFormat="1" applyFont="1" applyBorder="1" applyAlignment="1">
      <alignment/>
    </xf>
    <xf numFmtId="171" fontId="4" fillId="0" borderId="22" xfId="15" applyNumberFormat="1" applyFont="1" applyBorder="1" applyAlignment="1">
      <alignment horizontal="center"/>
    </xf>
    <xf numFmtId="171" fontId="4" fillId="0" borderId="19" xfId="15" applyNumberFormat="1" applyFont="1" applyBorder="1" applyAlignment="1">
      <alignment/>
    </xf>
    <xf numFmtId="0" fontId="10" fillId="0" borderId="0" xfId="0" applyFont="1" applyAlignment="1">
      <alignment vertical="top"/>
    </xf>
    <xf numFmtId="180" fontId="10" fillId="0" borderId="0" xfId="15" applyNumberFormat="1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80" fontId="0" fillId="0" borderId="0" xfId="15" applyNumberFormat="1" applyAlignment="1">
      <alignment/>
    </xf>
    <xf numFmtId="180" fontId="0" fillId="0" borderId="9" xfId="15" applyNumberFormat="1" applyBorder="1" applyAlignment="1">
      <alignment/>
    </xf>
    <xf numFmtId="180" fontId="0" fillId="0" borderId="23" xfId="15" applyNumberFormat="1" applyBorder="1" applyAlignment="1">
      <alignment/>
    </xf>
    <xf numFmtId="0" fontId="8" fillId="0" borderId="0" xfId="0" applyFont="1" applyAlignment="1">
      <alignment/>
    </xf>
    <xf numFmtId="180" fontId="8" fillId="0" borderId="0" xfId="15" applyNumberFormat="1" applyFont="1" applyAlignment="1">
      <alignment/>
    </xf>
    <xf numFmtId="0" fontId="11" fillId="0" borderId="0" xfId="0" applyFont="1" applyAlignment="1">
      <alignment vertical="center"/>
    </xf>
    <xf numFmtId="180" fontId="8" fillId="0" borderId="0" xfId="15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15" fontId="1" fillId="0" borderId="32" xfId="0" applyNumberFormat="1" applyFont="1" applyBorder="1" applyAlignment="1">
      <alignment horizontal="right"/>
    </xf>
    <xf numFmtId="15" fontId="1" fillId="0" borderId="33" xfId="0" applyNumberFormat="1" applyFont="1" applyBorder="1" applyAlignment="1">
      <alignment horizontal="right"/>
    </xf>
    <xf numFmtId="180" fontId="8" fillId="0" borderId="34" xfId="15" applyNumberFormat="1" applyFont="1" applyBorder="1" applyAlignment="1">
      <alignment/>
    </xf>
    <xf numFmtId="180" fontId="8" fillId="0" borderId="7" xfId="15" applyNumberFormat="1" applyFont="1" applyBorder="1" applyAlignment="1">
      <alignment/>
    </xf>
    <xf numFmtId="180" fontId="8" fillId="0" borderId="10" xfId="15" applyNumberFormat="1" applyFont="1" applyBorder="1" applyAlignment="1">
      <alignment/>
    </xf>
    <xf numFmtId="180" fontId="8" fillId="0" borderId="35" xfId="15" applyNumberFormat="1" applyFont="1" applyBorder="1" applyAlignment="1">
      <alignment/>
    </xf>
    <xf numFmtId="0" fontId="9" fillId="0" borderId="0" xfId="0" applyFont="1" applyAlignment="1">
      <alignment/>
    </xf>
    <xf numFmtId="15" fontId="1" fillId="0" borderId="36" xfId="0" applyNumberFormat="1" applyFont="1" applyBorder="1" applyAlignment="1">
      <alignment horizontal="right"/>
    </xf>
    <xf numFmtId="15" fontId="1" fillId="0" borderId="37" xfId="0" applyNumberFormat="1" applyFont="1" applyBorder="1" applyAlignment="1">
      <alignment horizontal="right"/>
    </xf>
    <xf numFmtId="171" fontId="4" fillId="0" borderId="38" xfId="15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4" fillId="0" borderId="39" xfId="15" applyNumberFormat="1" applyFont="1" applyBorder="1" applyAlignment="1">
      <alignment/>
    </xf>
    <xf numFmtId="171" fontId="0" fillId="0" borderId="0" xfId="0" applyNumberFormat="1" applyAlignment="1">
      <alignment/>
    </xf>
    <xf numFmtId="180" fontId="0" fillId="0" borderId="0" xfId="15" applyNumberFormat="1" applyBorder="1" applyAlignment="1">
      <alignment/>
    </xf>
    <xf numFmtId="0" fontId="4" fillId="0" borderId="0" xfId="0" applyFont="1" applyAlignment="1">
      <alignment horizontal="left"/>
    </xf>
    <xf numFmtId="171" fontId="4" fillId="0" borderId="20" xfId="15" applyNumberFormat="1" applyFont="1" applyBorder="1" applyAlignment="1">
      <alignment horizontal="center"/>
    </xf>
    <xf numFmtId="171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40" xfId="0" applyNumberFormat="1" applyFont="1" applyBorder="1" applyAlignment="1">
      <alignment/>
    </xf>
    <xf numFmtId="180" fontId="0" fillId="0" borderId="0" xfId="15" applyNumberFormat="1" applyFont="1" applyAlignment="1">
      <alignment/>
    </xf>
    <xf numFmtId="180" fontId="0" fillId="0" borderId="41" xfId="15" applyNumberFormat="1" applyFont="1" applyBorder="1" applyAlignment="1">
      <alignment/>
    </xf>
    <xf numFmtId="180" fontId="4" fillId="0" borderId="0" xfId="15" applyNumberFormat="1" applyFont="1" applyAlignment="1">
      <alignment/>
    </xf>
    <xf numFmtId="180" fontId="4" fillId="0" borderId="9" xfId="15" applyNumberFormat="1" applyFont="1" applyBorder="1" applyAlignment="1">
      <alignment/>
    </xf>
    <xf numFmtId="180" fontId="4" fillId="0" borderId="40" xfId="15" applyNumberFormat="1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15" applyNumberFormat="1" applyFont="1" applyAlignment="1">
      <alignment horizontal="lef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80" fontId="4" fillId="0" borderId="0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1" fontId="0" fillId="0" borderId="15" xfId="15" applyFont="1" applyBorder="1" applyAlignment="1">
      <alignment/>
    </xf>
    <xf numFmtId="171" fontId="0" fillId="0" borderId="13" xfId="15" applyFont="1" applyBorder="1" applyAlignment="1">
      <alignment/>
    </xf>
    <xf numFmtId="171" fontId="0" fillId="0" borderId="0" xfId="15" applyFont="1" applyAlignment="1">
      <alignment/>
    </xf>
    <xf numFmtId="180" fontId="0" fillId="0" borderId="13" xfId="15" applyNumberFormat="1" applyFont="1" applyBorder="1" applyAlignment="1">
      <alignment/>
    </xf>
    <xf numFmtId="180" fontId="0" fillId="0" borderId="15" xfId="15" applyNumberFormat="1" applyFont="1" applyBorder="1" applyAlignment="1">
      <alignment/>
    </xf>
    <xf numFmtId="171" fontId="0" fillId="0" borderId="17" xfId="15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0" fillId="0" borderId="0" xfId="15" applyNumberFormat="1" applyFill="1" applyAlignment="1">
      <alignment/>
    </xf>
    <xf numFmtId="180" fontId="0" fillId="0" borderId="7" xfId="15" applyNumberFormat="1" applyFont="1" applyBorder="1" applyAlignment="1">
      <alignment/>
    </xf>
    <xf numFmtId="180" fontId="0" fillId="0" borderId="10" xfId="15" applyNumberFormat="1" applyFont="1" applyBorder="1" applyAlignment="1">
      <alignment/>
    </xf>
    <xf numFmtId="180" fontId="0" fillId="0" borderId="34" xfId="15" applyNumberFormat="1" applyFont="1" applyBorder="1" applyAlignment="1">
      <alignment/>
    </xf>
    <xf numFmtId="180" fontId="0" fillId="0" borderId="43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8" xfId="15" applyNumberFormat="1" applyFont="1" applyBorder="1" applyAlignment="1">
      <alignment/>
    </xf>
    <xf numFmtId="180" fontId="0" fillId="0" borderId="43" xfId="15" applyNumberFormat="1" applyFont="1" applyFill="1" applyBorder="1" applyAlignment="1">
      <alignment/>
    </xf>
    <xf numFmtId="180" fontId="0" fillId="0" borderId="34" xfId="15" applyNumberFormat="1" applyFont="1" applyFill="1" applyBorder="1" applyAlignment="1">
      <alignment/>
    </xf>
    <xf numFmtId="180" fontId="0" fillId="0" borderId="0" xfId="15" applyNumberFormat="1" applyFont="1" applyFill="1" applyAlignment="1">
      <alignment/>
    </xf>
    <xf numFmtId="180" fontId="0" fillId="0" borderId="13" xfId="15" applyNumberFormat="1" applyFont="1" applyFill="1" applyBorder="1" applyAlignment="1">
      <alignment/>
    </xf>
    <xf numFmtId="180" fontId="0" fillId="0" borderId="6" xfId="15" applyNumberFormat="1" applyFont="1" applyFill="1" applyBorder="1" applyAlignment="1">
      <alignment/>
    </xf>
    <xf numFmtId="180" fontId="0" fillId="0" borderId="7" xfId="15" applyNumberFormat="1" applyFont="1" applyFill="1" applyBorder="1" applyAlignment="1">
      <alignment/>
    </xf>
    <xf numFmtId="180" fontId="0" fillId="0" borderId="15" xfId="15" applyNumberFormat="1" applyFont="1" applyFill="1" applyBorder="1" applyAlignment="1">
      <alignment/>
    </xf>
    <xf numFmtId="180" fontId="0" fillId="0" borderId="8" xfId="15" applyNumberFormat="1" applyFont="1" applyFill="1" applyBorder="1" applyAlignment="1">
      <alignment/>
    </xf>
    <xf numFmtId="180" fontId="0" fillId="0" borderId="10" xfId="15" applyNumberFormat="1" applyFont="1" applyFill="1" applyBorder="1" applyAlignment="1">
      <alignment/>
    </xf>
    <xf numFmtId="180" fontId="0" fillId="0" borderId="17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180" fontId="0" fillId="0" borderId="4" xfId="15" applyNumberFormat="1" applyFont="1" applyBorder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12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7" xfId="0" applyFont="1" applyBorder="1" applyAlignment="1" quotePrefix="1">
      <alignment horizontal="left"/>
    </xf>
    <xf numFmtId="171" fontId="0" fillId="0" borderId="15" xfId="15" applyNumberFormat="1" applyFont="1" applyBorder="1" applyAlignment="1">
      <alignment/>
    </xf>
    <xf numFmtId="171" fontId="0" fillId="0" borderId="7" xfId="15" applyNumberFormat="1" applyFont="1" applyBorder="1" applyAlignment="1">
      <alignment/>
    </xf>
    <xf numFmtId="180" fontId="0" fillId="0" borderId="17" xfId="15" applyNumberFormat="1" applyFont="1" applyBorder="1" applyAlignment="1">
      <alignment/>
    </xf>
    <xf numFmtId="180" fontId="0" fillId="0" borderId="9" xfId="15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80" fontId="0" fillId="0" borderId="35" xfId="15" applyNumberFormat="1" applyFont="1" applyBorder="1" applyAlignment="1">
      <alignment horizontal="center"/>
    </xf>
    <xf numFmtId="180" fontId="0" fillId="0" borderId="45" xfId="15" applyNumberFormat="1" applyFont="1" applyBorder="1" applyAlignment="1">
      <alignment horizontal="center"/>
    </xf>
    <xf numFmtId="180" fontId="0" fillId="0" borderId="44" xfId="15" applyNumberFormat="1" applyFont="1" applyBorder="1" applyAlignment="1">
      <alignment horizontal="center"/>
    </xf>
    <xf numFmtId="171" fontId="0" fillId="0" borderId="8" xfId="15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Works\YE2005\cash0904un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QTRLY-conso0905-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2XCDIHAD\cashflo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Works\Ye2006\0905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ontra"/>
      <sheetName val="GW"/>
      <sheetName val="Assoc"/>
      <sheetName val="MI"/>
      <sheetName val="Sheet1"/>
      <sheetName val="C&amp;B"/>
      <sheetName val="inv"/>
      <sheetName val="invmov"/>
      <sheetName val="CF00"/>
      <sheetName val="Foreign"/>
      <sheetName val="nta"/>
      <sheetName val="aepl"/>
      <sheetName val="Diff"/>
      <sheetName val="aehl"/>
      <sheetName val="hfl"/>
    </sheetNames>
    <sheetDataSet>
      <sheetData sheetId="9">
        <row r="25">
          <cell r="AK25">
            <v>0</v>
          </cell>
        </row>
        <row r="32">
          <cell r="AK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DisplSubCo"/>
      <sheetName val="sgpl0905"/>
      <sheetName val="masb0905"/>
      <sheetName val="Adjust"/>
      <sheetName val="Assoc"/>
      <sheetName val="sgpl0605"/>
      <sheetName val="BS"/>
      <sheetName val="Segpl"/>
      <sheetName val="masb22-0605"/>
      <sheetName val="P&amp;L"/>
      <sheetName val="Summ Net Equity"/>
      <sheetName val="Net Equity"/>
      <sheetName val="segment (2)"/>
      <sheetName val="LOANS"/>
      <sheetName val="segbs"/>
      <sheetName val="FOREIGN LOANS"/>
      <sheetName val="SALE"/>
      <sheetName val="HDBS"/>
      <sheetName val="LT INVESTMT"/>
      <sheetName val="seg99-98"/>
      <sheetName val="segsum"/>
      <sheetName val="segment"/>
      <sheetName val="Analysis"/>
      <sheetName val="SEQUI"/>
      <sheetName val="Analysis (2)"/>
      <sheetName val="tax"/>
      <sheetName val="EI"/>
      <sheetName val="Int inc"/>
      <sheetName val="Analysis (3)"/>
      <sheetName val="segment (2old)"/>
      <sheetName val="sumseg"/>
      <sheetName val="Sheet2"/>
      <sheetName val="Sheet1"/>
    </sheetNames>
    <sheetDataSet>
      <sheetData sheetId="0">
        <row r="7">
          <cell r="DA7">
            <v>33858177</v>
          </cell>
        </row>
        <row r="14">
          <cell r="DA14">
            <v>21622</v>
          </cell>
        </row>
        <row r="15">
          <cell r="DA15">
            <v>560388</v>
          </cell>
        </row>
        <row r="23">
          <cell r="DA23">
            <v>-3403877.3200000003</v>
          </cell>
        </row>
        <row r="25">
          <cell r="DA25">
            <v>-1576962</v>
          </cell>
        </row>
        <row r="26">
          <cell r="DA26">
            <v>-3338612</v>
          </cell>
        </row>
        <row r="27">
          <cell r="DA27">
            <v>-715588</v>
          </cell>
        </row>
        <row r="28">
          <cell r="DA28">
            <v>-9419</v>
          </cell>
        </row>
        <row r="29">
          <cell r="DA29">
            <v>0</v>
          </cell>
        </row>
        <row r="30">
          <cell r="DA30">
            <v>0</v>
          </cell>
        </row>
        <row r="31">
          <cell r="DA31">
            <v>0</v>
          </cell>
        </row>
        <row r="33">
          <cell r="DA33">
            <v>2611200</v>
          </cell>
        </row>
        <row r="35">
          <cell r="DA35">
            <v>-103500</v>
          </cell>
        </row>
        <row r="37">
          <cell r="DA37">
            <v>-126092.76067199996</v>
          </cell>
        </row>
      </sheetData>
      <sheetData sheetId="3">
        <row r="66">
          <cell r="AC66">
            <v>615542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Sheet3"/>
    </sheetNames>
    <sheetDataSet>
      <sheetData sheetId="2">
        <row r="26">
          <cell r="B26" t="str">
            <v>Loss/(Gain)on disposal of subsidiary</v>
          </cell>
        </row>
        <row r="64">
          <cell r="AK64">
            <v>0</v>
          </cell>
        </row>
        <row r="65">
          <cell r="B65" t="str">
            <v>Proceeds from disposal of fixed assets</v>
          </cell>
        </row>
        <row r="75">
          <cell r="AK75">
            <v>300</v>
          </cell>
        </row>
        <row r="76">
          <cell r="B76" t="str">
            <v>Net cash flow on disposal of subsidiary</v>
          </cell>
        </row>
        <row r="85">
          <cell r="AK85">
            <v>0</v>
          </cell>
        </row>
        <row r="87">
          <cell r="AK87">
            <v>0</v>
          </cell>
        </row>
        <row r="96">
          <cell r="AK96">
            <v>-66787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0jun05"/>
      <sheetName val="30Sept05"/>
      <sheetName val="30Sept05final"/>
    </sheetNames>
    <sheetDataSet>
      <sheetData sheetId="2">
        <row r="18">
          <cell r="AK18">
            <v>616</v>
          </cell>
        </row>
        <row r="23">
          <cell r="AK23">
            <v>66</v>
          </cell>
        </row>
        <row r="26">
          <cell r="AK26">
            <v>3404</v>
          </cell>
        </row>
        <row r="27">
          <cell r="AK27">
            <v>-2611</v>
          </cell>
        </row>
        <row r="34">
          <cell r="AK34">
            <v>-22</v>
          </cell>
        </row>
        <row r="40">
          <cell r="AK40">
            <v>5640</v>
          </cell>
        </row>
        <row r="47">
          <cell r="AK47">
            <v>4480</v>
          </cell>
        </row>
        <row r="48">
          <cell r="AK48">
            <v>0</v>
          </cell>
        </row>
        <row r="49">
          <cell r="AK49">
            <v>-6255</v>
          </cell>
        </row>
        <row r="50">
          <cell r="AK50">
            <v>-8256</v>
          </cell>
        </row>
        <row r="52">
          <cell r="AK52">
            <v>5451</v>
          </cell>
        </row>
        <row r="56">
          <cell r="AK56">
            <v>-1378</v>
          </cell>
        </row>
        <row r="63">
          <cell r="AK63">
            <v>-53</v>
          </cell>
        </row>
        <row r="65">
          <cell r="AK65">
            <v>21</v>
          </cell>
        </row>
        <row r="74">
          <cell r="AK74">
            <v>-2762</v>
          </cell>
        </row>
        <row r="76">
          <cell r="AK76">
            <v>2342</v>
          </cell>
        </row>
        <row r="82">
          <cell r="AK82">
            <v>12702</v>
          </cell>
        </row>
        <row r="83">
          <cell r="AK83">
            <v>0</v>
          </cell>
        </row>
        <row r="86">
          <cell r="AK86">
            <v>-231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zoomScale="75" zoomScaleNormal="75" workbookViewId="0" topLeftCell="A1">
      <selection activeCell="A2" sqref="A2:M2"/>
    </sheetView>
  </sheetViews>
  <sheetFormatPr defaultColWidth="9.140625" defaultRowHeight="12.75"/>
  <cols>
    <col min="1" max="3" width="4.7109375" style="0" customWidth="1"/>
    <col min="4" max="4" width="16.7109375" style="0" customWidth="1"/>
    <col min="5" max="5" width="36.574218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</cols>
  <sheetData>
    <row r="1" spans="1:13" ht="39.75" customHeight="1">
      <c r="A1" s="184" t="s">
        <v>34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186"/>
    </row>
    <row r="2" spans="1:13" ht="31.5" customHeight="1">
      <c r="A2" s="169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33" customHeight="1">
      <c r="A3" s="169" t="s">
        <v>164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</row>
    <row r="4" spans="1:13" ht="24.75" customHeight="1">
      <c r="A4" s="171" t="s">
        <v>35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0"/>
      <c r="M4" s="170"/>
    </row>
    <row r="5" spans="1:6" ht="29.25" customHeight="1">
      <c r="A5" s="42" t="s">
        <v>141</v>
      </c>
      <c r="B5" s="3"/>
      <c r="C5" s="3"/>
      <c r="D5" s="3"/>
      <c r="E5" s="3"/>
      <c r="F5" s="3"/>
    </row>
    <row r="6" spans="1:13" ht="19.5" customHeight="1">
      <c r="A6" s="24"/>
      <c r="B6" s="21"/>
      <c r="C6" s="21"/>
      <c r="D6" s="21"/>
      <c r="E6" s="21"/>
      <c r="F6" s="21"/>
      <c r="G6" s="178" t="s">
        <v>68</v>
      </c>
      <c r="H6" s="179"/>
      <c r="I6" s="180"/>
      <c r="J6" s="20"/>
      <c r="K6" s="181" t="s">
        <v>69</v>
      </c>
      <c r="L6" s="182"/>
      <c r="M6" s="183"/>
    </row>
    <row r="7" spans="1:13" ht="19.5" customHeight="1">
      <c r="A7" s="24"/>
      <c r="B7" s="21"/>
      <c r="C7" s="21"/>
      <c r="D7" s="21"/>
      <c r="E7" s="21"/>
      <c r="F7" s="21"/>
      <c r="G7" s="7" t="s">
        <v>36</v>
      </c>
      <c r="H7" s="8"/>
      <c r="I7" s="9" t="s">
        <v>37</v>
      </c>
      <c r="J7" s="20"/>
      <c r="K7" s="14" t="s">
        <v>36</v>
      </c>
      <c r="L7" s="15"/>
      <c r="M7" s="16" t="s">
        <v>37</v>
      </c>
    </row>
    <row r="8" spans="1:13" ht="19.5" customHeight="1">
      <c r="A8" s="24"/>
      <c r="B8" s="21"/>
      <c r="C8" s="21"/>
      <c r="D8" s="21"/>
      <c r="E8" s="21"/>
      <c r="F8" s="21"/>
      <c r="G8" s="7" t="s">
        <v>38</v>
      </c>
      <c r="H8" s="8"/>
      <c r="I8" s="9" t="s">
        <v>38</v>
      </c>
      <c r="J8" s="20"/>
      <c r="K8" s="14" t="s">
        <v>38</v>
      </c>
      <c r="L8" s="15"/>
      <c r="M8" s="16" t="s">
        <v>38</v>
      </c>
    </row>
    <row r="9" spans="1:13" ht="19.5" customHeight="1">
      <c r="A9" s="24"/>
      <c r="B9" s="21"/>
      <c r="C9" s="21"/>
      <c r="D9" s="21"/>
      <c r="E9" s="21"/>
      <c r="F9" s="21"/>
      <c r="G9" s="10">
        <v>38625</v>
      </c>
      <c r="H9" s="11"/>
      <c r="I9" s="12">
        <v>38260</v>
      </c>
      <c r="J9" s="43"/>
      <c r="K9" s="17">
        <v>38625</v>
      </c>
      <c r="L9" s="18"/>
      <c r="M9" s="19">
        <v>38260</v>
      </c>
    </row>
    <row r="10" spans="1:13" ht="30" customHeight="1">
      <c r="A10" s="24"/>
      <c r="B10" s="24"/>
      <c r="C10" s="21"/>
      <c r="D10" s="21"/>
      <c r="E10" s="21"/>
      <c r="F10" s="24" t="s">
        <v>39</v>
      </c>
      <c r="G10" s="13" t="s">
        <v>40</v>
      </c>
      <c r="H10" s="13"/>
      <c r="I10" s="13" t="s">
        <v>41</v>
      </c>
      <c r="J10" s="21"/>
      <c r="K10" s="13" t="s">
        <v>42</v>
      </c>
      <c r="L10" s="13"/>
      <c r="M10" s="13" t="s">
        <v>42</v>
      </c>
    </row>
    <row r="11" spans="1:13" ht="27.75" customHeight="1" thickBot="1">
      <c r="A11" s="24">
        <v>1</v>
      </c>
      <c r="B11" s="24" t="s">
        <v>43</v>
      </c>
      <c r="C11" s="20" t="s">
        <v>44</v>
      </c>
      <c r="D11" s="21"/>
      <c r="E11" s="21"/>
      <c r="F11" s="24"/>
      <c r="G11" s="44">
        <f>+K11-O11</f>
        <v>33858</v>
      </c>
      <c r="H11" s="26"/>
      <c r="I11" s="45">
        <v>33385</v>
      </c>
      <c r="J11" s="26"/>
      <c r="K11" s="44">
        <f>ROUND('[2]CPL'!$DA$7/1000,0)</f>
        <v>33858</v>
      </c>
      <c r="L11" s="26"/>
      <c r="M11" s="25">
        <v>33385</v>
      </c>
    </row>
    <row r="12" spans="1:13" ht="27.75" customHeight="1">
      <c r="A12" s="24"/>
      <c r="B12" s="24" t="s">
        <v>46</v>
      </c>
      <c r="C12" s="21" t="s">
        <v>47</v>
      </c>
      <c r="D12" s="21"/>
      <c r="E12" s="21"/>
      <c r="F12" s="24"/>
      <c r="G12" s="26">
        <f>+K12-O12</f>
        <v>0</v>
      </c>
      <c r="H12" s="26"/>
      <c r="I12" s="27">
        <v>0</v>
      </c>
      <c r="J12" s="26"/>
      <c r="K12" s="26">
        <v>0</v>
      </c>
      <c r="L12" s="26"/>
      <c r="M12" s="26">
        <v>0</v>
      </c>
    </row>
    <row r="13" spans="1:13" ht="27.75" customHeight="1">
      <c r="A13" s="24"/>
      <c r="B13" s="24" t="s">
        <v>48</v>
      </c>
      <c r="C13" s="21" t="s">
        <v>82</v>
      </c>
      <c r="D13" s="21"/>
      <c r="E13" s="21"/>
      <c r="F13" s="24"/>
      <c r="G13" s="26">
        <f>+K13-O13</f>
        <v>582</v>
      </c>
      <c r="H13" s="26"/>
      <c r="I13" s="27">
        <v>655</v>
      </c>
      <c r="J13" s="26"/>
      <c r="K13" s="26">
        <f>ROUND(('[2]CPL'!$DA$14+'[2]CPL'!$DA$15)/1000,0)</f>
        <v>582</v>
      </c>
      <c r="L13" s="26"/>
      <c r="M13" s="26">
        <v>655</v>
      </c>
    </row>
    <row r="14" spans="1:13" ht="27.75" customHeight="1">
      <c r="A14" s="24">
        <v>2</v>
      </c>
      <c r="B14" s="24" t="s">
        <v>43</v>
      </c>
      <c r="C14" s="20" t="s">
        <v>49</v>
      </c>
      <c r="D14" s="21"/>
      <c r="E14" s="21"/>
      <c r="F14" s="24"/>
      <c r="G14" s="28">
        <f aca="true" t="shared" si="0" ref="G14:G19">+K14-O14</f>
        <v>-351</v>
      </c>
      <c r="H14" s="26"/>
      <c r="I14" s="29">
        <v>-11133</v>
      </c>
      <c r="J14" s="26"/>
      <c r="K14" s="28">
        <f>-351</f>
        <v>-351</v>
      </c>
      <c r="L14" s="26"/>
      <c r="M14" s="28">
        <v>-11133</v>
      </c>
    </row>
    <row r="15" spans="1:13" ht="27.75" customHeight="1">
      <c r="A15" s="24"/>
      <c r="B15" s="24" t="s">
        <v>46</v>
      </c>
      <c r="C15" s="21" t="s">
        <v>81</v>
      </c>
      <c r="D15" s="21"/>
      <c r="E15" s="21"/>
      <c r="F15" s="24"/>
      <c r="G15" s="30">
        <f t="shared" si="0"/>
        <v>-5641</v>
      </c>
      <c r="H15" s="26"/>
      <c r="I15" s="31">
        <v>-4892</v>
      </c>
      <c r="J15" s="26"/>
      <c r="K15" s="30">
        <f>ROUND(('[2]CPL'!$DA$25+'[2]CPL'!$DA$26+'[2]CPL'!$DA$27+'[2]CPL'!$DA$28+'[2]CPL'!$DA$29+'[2]CPL'!$DA$30+'[2]CPL'!$DA$31)/1000,0)</f>
        <v>-5641</v>
      </c>
      <c r="L15" s="26"/>
      <c r="M15" s="30">
        <v>-4892</v>
      </c>
    </row>
    <row r="16" spans="1:13" ht="27.75" customHeight="1">
      <c r="A16" s="24"/>
      <c r="B16" s="24" t="s">
        <v>48</v>
      </c>
      <c r="C16" s="21" t="s">
        <v>50</v>
      </c>
      <c r="D16" s="21"/>
      <c r="E16" s="21"/>
      <c r="F16" s="24"/>
      <c r="G16" s="30">
        <f t="shared" si="0"/>
        <v>-615.542</v>
      </c>
      <c r="H16" s="26"/>
      <c r="I16" s="31">
        <v>-878</v>
      </c>
      <c r="J16" s="26"/>
      <c r="K16" s="30">
        <f>-'[2]sgpl0905'!$AC$66/1000</f>
        <v>-615.542</v>
      </c>
      <c r="L16" s="26"/>
      <c r="M16" s="30">
        <v>-878</v>
      </c>
    </row>
    <row r="17" spans="1:13" ht="27.75" customHeight="1">
      <c r="A17" s="24"/>
      <c r="B17" s="24" t="s">
        <v>51</v>
      </c>
      <c r="C17" s="21" t="s">
        <v>168</v>
      </c>
      <c r="D17" s="21"/>
      <c r="E17" s="21"/>
      <c r="F17" s="24"/>
      <c r="G17" s="32">
        <f t="shared" si="0"/>
        <v>-3404</v>
      </c>
      <c r="H17" s="26"/>
      <c r="I17" s="33">
        <v>0</v>
      </c>
      <c r="J17" s="26"/>
      <c r="K17" s="32">
        <f>ROUND('[2]CPL'!$DA$23/1000,0)</f>
        <v>-3404</v>
      </c>
      <c r="L17" s="26"/>
      <c r="M17" s="32">
        <v>0</v>
      </c>
    </row>
    <row r="18" spans="1:13" ht="27.75" customHeight="1">
      <c r="A18" s="24"/>
      <c r="B18" s="24" t="s">
        <v>52</v>
      </c>
      <c r="C18" s="20" t="s">
        <v>53</v>
      </c>
      <c r="D18" s="21"/>
      <c r="E18" s="21"/>
      <c r="F18" s="24"/>
      <c r="G18" s="26">
        <f t="shared" si="0"/>
        <v>-10011.542000000001</v>
      </c>
      <c r="H18" s="26"/>
      <c r="I18" s="26">
        <f>SUM(I14:I17)</f>
        <v>-16903</v>
      </c>
      <c r="J18" s="26"/>
      <c r="K18" s="26">
        <f>SUM(K14:K17)</f>
        <v>-10011.542000000001</v>
      </c>
      <c r="L18" s="26"/>
      <c r="M18" s="26">
        <f>SUM(M14:M17)</f>
        <v>-16903</v>
      </c>
    </row>
    <row r="19" spans="1:13" ht="27.75" customHeight="1">
      <c r="A19" s="24"/>
      <c r="B19" s="24" t="s">
        <v>54</v>
      </c>
      <c r="C19" s="21" t="s">
        <v>55</v>
      </c>
      <c r="D19" s="21"/>
      <c r="E19" s="21"/>
      <c r="F19" s="24"/>
      <c r="G19" s="34">
        <f t="shared" si="0"/>
        <v>2611</v>
      </c>
      <c r="H19" s="26"/>
      <c r="I19" s="35">
        <v>2658</v>
      </c>
      <c r="J19" s="26"/>
      <c r="K19" s="34">
        <f>ROUND('[2]CPL'!$DA$33/1000,0)</f>
        <v>2611</v>
      </c>
      <c r="L19" s="26"/>
      <c r="M19" s="34">
        <v>2658</v>
      </c>
    </row>
    <row r="20" spans="1:6" ht="27.75" customHeight="1">
      <c r="A20" s="24"/>
      <c r="B20" s="24" t="s">
        <v>56</v>
      </c>
      <c r="C20" s="20" t="s">
        <v>83</v>
      </c>
      <c r="D20" s="21"/>
      <c r="E20" s="21"/>
      <c r="F20" s="24"/>
    </row>
    <row r="21" spans="1:15" ht="21.75" customHeight="1">
      <c r="A21" s="24"/>
      <c r="B21" s="24"/>
      <c r="C21" s="20" t="s">
        <v>84</v>
      </c>
      <c r="D21" s="21"/>
      <c r="E21" s="21"/>
      <c r="F21" s="24"/>
      <c r="G21" s="26">
        <f>+K21-O20</f>
        <v>-7400.542000000001</v>
      </c>
      <c r="H21" s="26"/>
      <c r="I21" s="26">
        <f>SUM(I18:I20)</f>
        <v>-14245</v>
      </c>
      <c r="J21" s="26"/>
      <c r="K21" s="26">
        <f>SUM(K18:K20)</f>
        <v>-7400.542000000001</v>
      </c>
      <c r="L21" s="26"/>
      <c r="M21" s="26">
        <f>SUM(M18:M20)</f>
        <v>-14245</v>
      </c>
      <c r="O21" s="143"/>
    </row>
    <row r="22" spans="1:13" ht="27.75" customHeight="1">
      <c r="A22" s="24"/>
      <c r="B22" s="24" t="s">
        <v>57</v>
      </c>
      <c r="C22" s="21" t="s">
        <v>85</v>
      </c>
      <c r="D22" s="21"/>
      <c r="E22" s="21"/>
      <c r="F22" s="24">
        <v>5</v>
      </c>
      <c r="G22" s="34">
        <f>+K22-O22</f>
        <v>-104</v>
      </c>
      <c r="H22" s="26"/>
      <c r="I22" s="35">
        <v>-203</v>
      </c>
      <c r="J22" s="26"/>
      <c r="K22" s="34">
        <f>ROUND('[2]CPL'!$DA$35/1000,0)</f>
        <v>-104</v>
      </c>
      <c r="L22" s="26"/>
      <c r="M22" s="34">
        <v>-203</v>
      </c>
    </row>
    <row r="23" spans="1:13" ht="27.75" customHeight="1">
      <c r="A23" s="24"/>
      <c r="B23" s="24" t="s">
        <v>58</v>
      </c>
      <c r="C23" s="22" t="s">
        <v>58</v>
      </c>
      <c r="D23" s="21" t="s">
        <v>86</v>
      </c>
      <c r="E23" s="21"/>
      <c r="F23" s="24"/>
      <c r="G23" s="26"/>
      <c r="H23" s="26"/>
      <c r="I23" s="27"/>
      <c r="J23" s="26"/>
      <c r="K23" s="26"/>
      <c r="L23" s="26"/>
      <c r="M23" s="26"/>
    </row>
    <row r="24" spans="1:13" ht="21.75" customHeight="1">
      <c r="A24" s="24"/>
      <c r="B24" s="24"/>
      <c r="C24" s="22"/>
      <c r="D24" s="21" t="s">
        <v>87</v>
      </c>
      <c r="E24" s="21"/>
      <c r="F24" s="24"/>
      <c r="G24" s="26">
        <f>+K24-O24</f>
        <v>-7504.542000000001</v>
      </c>
      <c r="H24" s="26"/>
      <c r="I24" s="26">
        <f>SUM(I21:I23)</f>
        <v>-14448</v>
      </c>
      <c r="J24" s="26"/>
      <c r="K24" s="26">
        <f>SUM(K21:K23)</f>
        <v>-7504.542000000001</v>
      </c>
      <c r="L24" s="26"/>
      <c r="M24" s="26">
        <f>SUM(M21:M23)</f>
        <v>-14448</v>
      </c>
    </row>
    <row r="25" spans="1:13" ht="27.75" customHeight="1">
      <c r="A25" s="24"/>
      <c r="B25" s="24" t="s">
        <v>60</v>
      </c>
      <c r="C25" s="85" t="s">
        <v>88</v>
      </c>
      <c r="D25" s="21"/>
      <c r="E25" s="21"/>
      <c r="F25" s="24"/>
      <c r="G25" s="26">
        <v>0</v>
      </c>
      <c r="H25" s="26"/>
      <c r="I25" s="27">
        <v>0</v>
      </c>
      <c r="J25" s="26">
        <v>0</v>
      </c>
      <c r="K25" s="26">
        <v>0</v>
      </c>
      <c r="L25" s="26"/>
      <c r="M25" s="26">
        <v>0</v>
      </c>
    </row>
    <row r="26" spans="1:13" ht="27.75" customHeight="1" hidden="1">
      <c r="A26" s="24"/>
      <c r="B26" s="24"/>
      <c r="C26" s="22" t="s">
        <v>59</v>
      </c>
      <c r="D26" s="21" t="s">
        <v>97</v>
      </c>
      <c r="E26" s="21"/>
      <c r="F26" s="24"/>
      <c r="G26" s="26">
        <f>+K26-O26</f>
        <v>0</v>
      </c>
      <c r="H26" s="26"/>
      <c r="I26" s="27">
        <v>0</v>
      </c>
      <c r="J26" s="26"/>
      <c r="K26" s="26">
        <v>0</v>
      </c>
      <c r="L26" s="26"/>
      <c r="M26" s="26">
        <v>0</v>
      </c>
    </row>
    <row r="27" spans="1:13" ht="27.75" customHeight="1">
      <c r="A27" s="24"/>
      <c r="B27" s="24"/>
      <c r="C27" s="22" t="s">
        <v>58</v>
      </c>
      <c r="D27" s="21" t="s">
        <v>31</v>
      </c>
      <c r="E27" s="21"/>
      <c r="F27" s="24"/>
      <c r="G27" s="34">
        <f>+K27-O27</f>
        <v>-126</v>
      </c>
      <c r="H27" s="26"/>
      <c r="I27" s="35">
        <v>108</v>
      </c>
      <c r="J27" s="26"/>
      <c r="K27" s="34">
        <f>ROUND('[2]CPL'!$DA$37/1000,0)</f>
        <v>-126</v>
      </c>
      <c r="L27" s="26"/>
      <c r="M27" s="34">
        <v>108</v>
      </c>
    </row>
    <row r="28" spans="1:6" ht="27.75" customHeight="1">
      <c r="A28" s="24"/>
      <c r="B28" s="24" t="s">
        <v>61</v>
      </c>
      <c r="C28" s="20" t="s">
        <v>89</v>
      </c>
      <c r="D28" s="21"/>
      <c r="E28" s="21"/>
      <c r="F28" s="24"/>
    </row>
    <row r="29" spans="1:13" ht="21.75" customHeight="1">
      <c r="A29" s="24"/>
      <c r="B29" s="24"/>
      <c r="C29" s="20" t="s">
        <v>90</v>
      </c>
      <c r="D29" s="21"/>
      <c r="E29" s="21"/>
      <c r="F29" s="24"/>
      <c r="G29" s="26">
        <f>+K29-O28</f>
        <v>-7630.542000000001</v>
      </c>
      <c r="H29" s="26"/>
      <c r="I29" s="26">
        <f>SUM(I24:I28)</f>
        <v>-14340</v>
      </c>
      <c r="J29" s="26"/>
      <c r="K29" s="26">
        <f>SUM(K24:K28)</f>
        <v>-7630.542000000001</v>
      </c>
      <c r="L29" s="26"/>
      <c r="M29" s="26">
        <f>SUM(M24:M28)</f>
        <v>-14340</v>
      </c>
    </row>
    <row r="30" spans="1:13" ht="27.75" customHeight="1">
      <c r="A30" s="24"/>
      <c r="B30" s="24" t="s">
        <v>65</v>
      </c>
      <c r="C30" s="22" t="s">
        <v>58</v>
      </c>
      <c r="D30" s="21" t="s">
        <v>62</v>
      </c>
      <c r="E30" s="21"/>
      <c r="F30" s="24"/>
      <c r="G30" s="28">
        <v>0</v>
      </c>
      <c r="H30" s="26"/>
      <c r="I30" s="36">
        <v>0</v>
      </c>
      <c r="J30" s="26"/>
      <c r="K30" s="28">
        <v>0</v>
      </c>
      <c r="L30" s="26"/>
      <c r="M30" s="28">
        <v>0</v>
      </c>
    </row>
    <row r="31" spans="1:13" ht="27.75" customHeight="1">
      <c r="A31" s="24"/>
      <c r="B31" s="24"/>
      <c r="C31" s="22" t="s">
        <v>59</v>
      </c>
      <c r="D31" s="21" t="s">
        <v>31</v>
      </c>
      <c r="E31" s="21"/>
      <c r="F31" s="24"/>
      <c r="G31" s="32">
        <v>0</v>
      </c>
      <c r="H31" s="26"/>
      <c r="I31" s="37">
        <v>0</v>
      </c>
      <c r="J31" s="26"/>
      <c r="K31" s="32">
        <v>0</v>
      </c>
      <c r="L31" s="26"/>
      <c r="M31" s="32">
        <v>0</v>
      </c>
    </row>
    <row r="32" spans="1:13" ht="27.75" customHeight="1">
      <c r="A32" s="24"/>
      <c r="B32" s="24"/>
      <c r="C32" s="22" t="s">
        <v>63</v>
      </c>
      <c r="D32" s="21" t="s">
        <v>64</v>
      </c>
      <c r="E32" s="106"/>
      <c r="F32" s="24"/>
      <c r="G32" s="38">
        <v>0</v>
      </c>
      <c r="H32" s="26"/>
      <c r="I32" s="39">
        <v>0</v>
      </c>
      <c r="J32" s="26"/>
      <c r="K32" s="38">
        <v>0</v>
      </c>
      <c r="L32" s="26"/>
      <c r="M32" s="38">
        <v>0</v>
      </c>
    </row>
    <row r="33" spans="1:13" ht="27.75" customHeight="1" thickBot="1">
      <c r="A33" s="24"/>
      <c r="B33" s="24" t="s">
        <v>91</v>
      </c>
      <c r="C33" s="20" t="s">
        <v>92</v>
      </c>
      <c r="D33" s="21"/>
      <c r="E33" s="21"/>
      <c r="F33" s="24"/>
      <c r="G33" s="82">
        <f>+K33-O33</f>
        <v>-7630.542000000001</v>
      </c>
      <c r="H33" s="26"/>
      <c r="I33" s="82">
        <f>SUM(I29:I32)</f>
        <v>-14340</v>
      </c>
      <c r="J33" s="26"/>
      <c r="K33" s="82">
        <f>SUM(K29:K32)</f>
        <v>-7630.542000000001</v>
      </c>
      <c r="L33" s="26"/>
      <c r="M33" s="82">
        <f>SUM(M29:M32)</f>
        <v>-14340</v>
      </c>
    </row>
    <row r="34" spans="1:13" ht="31.5" customHeight="1" thickTop="1">
      <c r="A34" s="24">
        <v>3</v>
      </c>
      <c r="B34" s="24" t="s">
        <v>43</v>
      </c>
      <c r="C34" s="20" t="s">
        <v>93</v>
      </c>
      <c r="D34" s="21"/>
      <c r="E34" s="21"/>
      <c r="F34" s="24"/>
      <c r="G34" s="26"/>
      <c r="H34" s="26"/>
      <c r="I34" s="27"/>
      <c r="J34" s="26"/>
      <c r="K34" s="26"/>
      <c r="L34" s="26"/>
      <c r="M34" s="26"/>
    </row>
    <row r="35" spans="1:13" ht="27.75" customHeight="1" thickBot="1">
      <c r="A35" s="24"/>
      <c r="B35" s="24"/>
      <c r="C35" s="22" t="s">
        <v>43</v>
      </c>
      <c r="D35" s="21" t="s">
        <v>146</v>
      </c>
      <c r="E35" s="21"/>
      <c r="F35" s="24"/>
      <c r="G35" s="46">
        <f>+G33/339630*100</f>
        <v>-2.246722021022878</v>
      </c>
      <c r="H35" s="40"/>
      <c r="I35" s="50">
        <f>+I33/339630*100</f>
        <v>-4.222241851426553</v>
      </c>
      <c r="J35" s="40"/>
      <c r="K35" s="50">
        <f>+K33/339630*100</f>
        <v>-2.246722021022878</v>
      </c>
      <c r="L35" s="40"/>
      <c r="M35" s="50">
        <f>+M33/339630*100</f>
        <v>-4.222241851426553</v>
      </c>
    </row>
    <row r="36" spans="1:13" ht="27.75" customHeight="1" thickBot="1">
      <c r="A36" s="24"/>
      <c r="B36" s="24"/>
      <c r="C36" s="22" t="s">
        <v>46</v>
      </c>
      <c r="D36" s="23" t="s">
        <v>94</v>
      </c>
      <c r="E36" s="21"/>
      <c r="F36" s="24"/>
      <c r="G36" s="86" t="s">
        <v>45</v>
      </c>
      <c r="H36" s="40"/>
      <c r="I36" s="49" t="s">
        <v>45</v>
      </c>
      <c r="J36" s="40"/>
      <c r="K36" s="47" t="s">
        <v>45</v>
      </c>
      <c r="L36" s="40"/>
      <c r="M36" s="48" t="s">
        <v>45</v>
      </c>
    </row>
    <row r="37" spans="1:13" ht="15" customHeight="1">
      <c r="A37" s="24"/>
      <c r="B37" s="24"/>
      <c r="C37" s="22"/>
      <c r="D37" s="23"/>
      <c r="E37" s="21"/>
      <c r="F37" s="24"/>
      <c r="G37" s="88"/>
      <c r="H37" s="40"/>
      <c r="I37" s="88"/>
      <c r="J37" s="40"/>
      <c r="K37" s="88"/>
      <c r="L37" s="40"/>
      <c r="M37" s="80"/>
    </row>
    <row r="38" spans="1:13" ht="12.75" customHeight="1">
      <c r="A38" s="24"/>
      <c r="B38" s="108"/>
      <c r="C38" s="22"/>
      <c r="D38" s="23"/>
      <c r="E38" s="21"/>
      <c r="F38" s="24"/>
      <c r="G38" s="88"/>
      <c r="H38" s="40"/>
      <c r="I38" s="88"/>
      <c r="J38" s="40"/>
      <c r="K38" s="88"/>
      <c r="L38" s="40"/>
      <c r="M38" s="87"/>
    </row>
    <row r="39" spans="1:13" ht="12.75" customHeight="1">
      <c r="A39" s="24"/>
      <c r="B39" s="107"/>
      <c r="C39" s="107"/>
      <c r="D39" s="105"/>
      <c r="E39" s="21"/>
      <c r="F39" s="24"/>
      <c r="G39" s="40"/>
      <c r="H39" s="40"/>
      <c r="I39" s="41"/>
      <c r="J39" s="40"/>
      <c r="K39" s="40"/>
      <c r="L39" s="40"/>
      <c r="M39" s="87"/>
    </row>
    <row r="40" spans="1:13" ht="19.5" customHeight="1">
      <c r="A40" s="24"/>
      <c r="B40" s="107" t="s">
        <v>200</v>
      </c>
      <c r="C40" s="107"/>
      <c r="D40" s="105"/>
      <c r="E40" s="21"/>
      <c r="F40" s="24"/>
      <c r="G40" s="40"/>
      <c r="H40" s="40"/>
      <c r="I40" s="41"/>
      <c r="J40" s="40"/>
      <c r="K40" s="40"/>
      <c r="L40" s="40"/>
      <c r="M40" s="87"/>
    </row>
    <row r="41" spans="1:13" ht="19.5" customHeight="1">
      <c r="A41" s="24"/>
      <c r="B41" s="107"/>
      <c r="C41" s="107"/>
      <c r="D41" s="105"/>
      <c r="E41" s="21"/>
      <c r="F41" s="24"/>
      <c r="G41" s="40"/>
      <c r="H41" s="40"/>
      <c r="I41" s="41"/>
      <c r="J41" s="40"/>
      <c r="K41" s="40"/>
      <c r="L41" s="40"/>
      <c r="M41" s="87"/>
    </row>
    <row r="42" spans="1:13" ht="18" customHeight="1">
      <c r="A42" s="1"/>
      <c r="E42" s="2"/>
      <c r="G42" s="6"/>
      <c r="H42" s="5"/>
      <c r="I42" s="4"/>
      <c r="J42" s="5"/>
      <c r="K42" s="5"/>
      <c r="L42" s="5"/>
      <c r="M42" s="5"/>
    </row>
    <row r="43" spans="1:13" ht="21.75" customHeight="1">
      <c r="A43" s="1"/>
      <c r="E43" s="51" t="s">
        <v>67</v>
      </c>
      <c r="G43" s="52" t="s">
        <v>66</v>
      </c>
      <c r="H43" s="5"/>
      <c r="I43" s="4"/>
      <c r="J43" s="5"/>
      <c r="K43" s="5"/>
      <c r="L43" s="5"/>
      <c r="M43" s="5"/>
    </row>
    <row r="44" spans="7:13" ht="12.75">
      <c r="G44" s="5"/>
      <c r="H44" s="5"/>
      <c r="I44" s="4"/>
      <c r="J44" s="5"/>
      <c r="K44" s="5"/>
      <c r="L44" s="5"/>
      <c r="M44" s="5"/>
    </row>
    <row r="45" spans="7:13" ht="12.75">
      <c r="G45" s="5"/>
      <c r="H45" s="5"/>
      <c r="I45" s="4"/>
      <c r="J45" s="5"/>
      <c r="K45" s="5"/>
      <c r="L45" s="5"/>
      <c r="M45" s="5"/>
    </row>
    <row r="46" spans="7:13" ht="12.75">
      <c r="G46" s="5"/>
      <c r="H46" s="5"/>
      <c r="I46" s="4"/>
      <c r="J46" s="5"/>
      <c r="K46" s="5"/>
      <c r="L46" s="5"/>
      <c r="M46" s="5"/>
    </row>
    <row r="47" spans="7:13" ht="12.75">
      <c r="G47" s="5"/>
      <c r="H47" s="5"/>
      <c r="I47" s="4"/>
      <c r="J47" s="5"/>
      <c r="K47" s="5"/>
      <c r="L47" s="5"/>
      <c r="M47" s="5"/>
    </row>
    <row r="48" spans="7:13" ht="12.75">
      <c r="G48" s="5"/>
      <c r="H48" s="5"/>
      <c r="I48" s="4"/>
      <c r="J48" s="5"/>
      <c r="K48" s="5"/>
      <c r="L48" s="5"/>
      <c r="M48" s="5"/>
    </row>
    <row r="49" spans="7:13" ht="12.75">
      <c r="G49" s="5"/>
      <c r="H49" s="5"/>
      <c r="I49" s="4"/>
      <c r="J49" s="5"/>
      <c r="K49" s="5"/>
      <c r="L49" s="5"/>
      <c r="M49" s="5"/>
    </row>
    <row r="50" spans="7:13" ht="12.75">
      <c r="G50" s="5"/>
      <c r="H50" s="5"/>
      <c r="I50" s="4"/>
      <c r="J50" s="5"/>
      <c r="K50" s="5"/>
      <c r="L50" s="5"/>
      <c r="M50" s="5"/>
    </row>
    <row r="51" spans="7:13" ht="12.75">
      <c r="G51" s="5"/>
      <c r="H51" s="5"/>
      <c r="I51" s="4"/>
      <c r="J51" s="5"/>
      <c r="K51" s="5"/>
      <c r="L51" s="5"/>
      <c r="M51" s="5"/>
    </row>
    <row r="52" spans="7:13" ht="12.75">
      <c r="G52" s="5"/>
      <c r="H52" s="5"/>
      <c r="I52" s="4"/>
      <c r="J52" s="5"/>
      <c r="K52" s="5"/>
      <c r="L52" s="5"/>
      <c r="M52" s="5"/>
    </row>
    <row r="53" spans="7:13" ht="12.75">
      <c r="G53" s="5"/>
      <c r="H53" s="5"/>
      <c r="I53" s="4"/>
      <c r="J53" s="5"/>
      <c r="K53" s="5"/>
      <c r="L53" s="5"/>
      <c r="M53" s="5"/>
    </row>
    <row r="54" spans="7:13" ht="12.75">
      <c r="G54" s="5"/>
      <c r="H54" s="5"/>
      <c r="I54" s="4"/>
      <c r="J54" s="5"/>
      <c r="K54" s="5"/>
      <c r="L54" s="5"/>
      <c r="M54" s="5"/>
    </row>
    <row r="55" spans="7:13" ht="12.75">
      <c r="G55" s="5"/>
      <c r="H55" s="5"/>
      <c r="I55" s="4"/>
      <c r="J55" s="5"/>
      <c r="K55" s="5"/>
      <c r="L55" s="5"/>
      <c r="M55" s="5"/>
    </row>
    <row r="56" spans="7:13" ht="12.75">
      <c r="G56" s="5"/>
      <c r="H56" s="5"/>
      <c r="I56" s="4"/>
      <c r="J56" s="5"/>
      <c r="K56" s="5"/>
      <c r="L56" s="5"/>
      <c r="M56" s="5"/>
    </row>
    <row r="57" spans="7:13" ht="12.75">
      <c r="G57" s="5"/>
      <c r="H57" s="5"/>
      <c r="I57" s="4"/>
      <c r="J57" s="5"/>
      <c r="K57" s="5"/>
      <c r="L57" s="5"/>
      <c r="M57" s="5"/>
    </row>
    <row r="58" spans="7:13" ht="12.75">
      <c r="G58" s="5"/>
      <c r="H58" s="5"/>
      <c r="I58" s="4"/>
      <c r="J58" s="5"/>
      <c r="K58" s="5"/>
      <c r="L58" s="5"/>
      <c r="M58" s="5"/>
    </row>
    <row r="59" spans="7:13" ht="12.75">
      <c r="G59" s="5"/>
      <c r="H59" s="5"/>
      <c r="I59" s="4"/>
      <c r="J59" s="5"/>
      <c r="K59" s="5"/>
      <c r="L59" s="5"/>
      <c r="M59" s="5"/>
    </row>
    <row r="60" spans="7:13" ht="12.75">
      <c r="G60" s="5"/>
      <c r="H60" s="5"/>
      <c r="I60" s="4"/>
      <c r="J60" s="5"/>
      <c r="K60" s="5"/>
      <c r="L60" s="5"/>
      <c r="M60" s="5"/>
    </row>
    <row r="61" spans="7:13" ht="12.75">
      <c r="G61" s="5"/>
      <c r="H61" s="5"/>
      <c r="I61" s="4"/>
      <c r="J61" s="5"/>
      <c r="K61" s="5"/>
      <c r="L61" s="5"/>
      <c r="M61" s="5"/>
    </row>
    <row r="62" spans="7:13" ht="12.75">
      <c r="G62" s="5"/>
      <c r="H62" s="5"/>
      <c r="I62" s="4"/>
      <c r="J62" s="5"/>
      <c r="K62" s="5"/>
      <c r="L62" s="5"/>
      <c r="M62" s="5"/>
    </row>
    <row r="63" spans="7:13" ht="12.75">
      <c r="G63" s="5"/>
      <c r="H63" s="5"/>
      <c r="I63" s="4"/>
      <c r="J63" s="5"/>
      <c r="K63" s="5"/>
      <c r="L63" s="5"/>
      <c r="M63" s="5"/>
    </row>
    <row r="64" spans="7:13" ht="12.75">
      <c r="G64" s="5"/>
      <c r="H64" s="5"/>
      <c r="I64" s="4"/>
      <c r="J64" s="5"/>
      <c r="K64" s="5"/>
      <c r="L64" s="5"/>
      <c r="M64" s="5"/>
    </row>
    <row r="65" spans="7:13" ht="12.75">
      <c r="G65" s="5"/>
      <c r="H65" s="5"/>
      <c r="I65" s="4"/>
      <c r="J65" s="5"/>
      <c r="K65" s="5"/>
      <c r="L65" s="5"/>
      <c r="M65" s="5"/>
    </row>
    <row r="66" spans="7:13" ht="12.75">
      <c r="G66" s="5"/>
      <c r="H66" s="5"/>
      <c r="I66" s="4"/>
      <c r="J66" s="5"/>
      <c r="K66" s="5"/>
      <c r="L66" s="5"/>
      <c r="M66" s="5"/>
    </row>
    <row r="67" spans="7:13" ht="12.75">
      <c r="G67" s="5"/>
      <c r="H67" s="5"/>
      <c r="I67" s="4"/>
      <c r="J67" s="5"/>
      <c r="K67" s="5"/>
      <c r="L67" s="5"/>
      <c r="M67" s="5"/>
    </row>
    <row r="68" spans="7:13" ht="12.75">
      <c r="G68" s="5"/>
      <c r="H68" s="5"/>
      <c r="I68" s="4"/>
      <c r="J68" s="5"/>
      <c r="K68" s="5"/>
      <c r="L68" s="5"/>
      <c r="M68" s="5"/>
    </row>
    <row r="69" spans="7:13" ht="12.75">
      <c r="G69" s="5"/>
      <c r="H69" s="5"/>
      <c r="I69" s="4"/>
      <c r="J69" s="5"/>
      <c r="K69" s="5"/>
      <c r="L69" s="5"/>
      <c r="M69" s="5"/>
    </row>
    <row r="70" spans="7:13" ht="12.75">
      <c r="G70" s="5"/>
      <c r="H70" s="5"/>
      <c r="I70" s="4"/>
      <c r="J70" s="5"/>
      <c r="K70" s="5"/>
      <c r="L70" s="5"/>
      <c r="M70" s="5"/>
    </row>
    <row r="71" spans="7:13" ht="12.75">
      <c r="G71" s="5"/>
      <c r="H71" s="5"/>
      <c r="I71" s="4"/>
      <c r="J71" s="5"/>
      <c r="K71" s="5"/>
      <c r="L71" s="5"/>
      <c r="M71" s="5"/>
    </row>
    <row r="72" spans="7:13" ht="12.75">
      <c r="G72" s="5"/>
      <c r="H72" s="5"/>
      <c r="I72" s="4"/>
      <c r="J72" s="5"/>
      <c r="K72" s="5"/>
      <c r="L72" s="5"/>
      <c r="M72" s="5"/>
    </row>
    <row r="73" spans="7:13" ht="12.75">
      <c r="G73" s="5"/>
      <c r="H73" s="5"/>
      <c r="I73" s="5"/>
      <c r="J73" s="5"/>
      <c r="K73" s="5"/>
      <c r="L73" s="5"/>
      <c r="M73" s="5"/>
    </row>
    <row r="74" spans="7:13" ht="12.75">
      <c r="G74" s="5"/>
      <c r="H74" s="5"/>
      <c r="I74" s="5"/>
      <c r="J74" s="5"/>
      <c r="K74" s="5"/>
      <c r="L74" s="5"/>
      <c r="M74" s="5"/>
    </row>
    <row r="75" spans="7:13" ht="12.75">
      <c r="G75" s="5"/>
      <c r="H75" s="5"/>
      <c r="I75" s="5"/>
      <c r="J75" s="5"/>
      <c r="K75" s="5"/>
      <c r="L75" s="5"/>
      <c r="M75" s="5"/>
    </row>
    <row r="76" spans="7:13" ht="12.75">
      <c r="G76" s="5"/>
      <c r="H76" s="5"/>
      <c r="I76" s="5"/>
      <c r="J76" s="5"/>
      <c r="K76" s="5"/>
      <c r="L76" s="5"/>
      <c r="M76" s="5"/>
    </row>
    <row r="77" spans="7:13" ht="12.75">
      <c r="G77" s="5"/>
      <c r="H77" s="5"/>
      <c r="I77" s="5"/>
      <c r="J77" s="5"/>
      <c r="K77" s="5"/>
      <c r="L77" s="5"/>
      <c r="M77" s="5"/>
    </row>
    <row r="78" spans="7:13" ht="12.75">
      <c r="G78" s="5"/>
      <c r="H78" s="5"/>
      <c r="I78" s="5"/>
      <c r="J78" s="5"/>
      <c r="K78" s="5"/>
      <c r="L78" s="5"/>
      <c r="M78" s="5"/>
    </row>
    <row r="79" spans="7:13" ht="12.75">
      <c r="G79" s="5"/>
      <c r="H79" s="5"/>
      <c r="I79" s="5"/>
      <c r="J79" s="5"/>
      <c r="K79" s="5"/>
      <c r="L79" s="5"/>
      <c r="M79" s="5"/>
    </row>
    <row r="80" spans="7:13" ht="12.75">
      <c r="G80" s="5"/>
      <c r="H80" s="5"/>
      <c r="I80" s="5"/>
      <c r="J80" s="5"/>
      <c r="K80" s="5"/>
      <c r="L80" s="5"/>
      <c r="M80" s="5"/>
    </row>
    <row r="81" spans="7:13" ht="12.75">
      <c r="G81" s="5"/>
      <c r="H81" s="5"/>
      <c r="I81" s="5"/>
      <c r="J81" s="5"/>
      <c r="K81" s="5"/>
      <c r="L81" s="5"/>
      <c r="M81" s="5"/>
    </row>
    <row r="82" spans="7:13" ht="12.75">
      <c r="G82" s="5"/>
      <c r="H82" s="5"/>
      <c r="I82" s="5"/>
      <c r="J82" s="5"/>
      <c r="K82" s="5"/>
      <c r="L82" s="5"/>
      <c r="M82" s="5"/>
    </row>
    <row r="83" spans="7:13" ht="12.75">
      <c r="G83" s="5"/>
      <c r="H83" s="5"/>
      <c r="I83" s="5"/>
      <c r="J83" s="5"/>
      <c r="K83" s="5"/>
      <c r="L83" s="5"/>
      <c r="M83" s="5"/>
    </row>
    <row r="84" spans="7:13" ht="12.75">
      <c r="G84" s="5"/>
      <c r="H84" s="5"/>
      <c r="I84" s="5"/>
      <c r="J84" s="5"/>
      <c r="K84" s="5"/>
      <c r="L84" s="5"/>
      <c r="M84" s="5"/>
    </row>
    <row r="85" spans="7:13" ht="12.75">
      <c r="G85" s="5"/>
      <c r="H85" s="5"/>
      <c r="I85" s="5"/>
      <c r="J85" s="5"/>
      <c r="K85" s="5"/>
      <c r="L85" s="5"/>
      <c r="M85" s="5"/>
    </row>
    <row r="86" spans="7:13" ht="12.75">
      <c r="G86" s="5"/>
      <c r="H86" s="5"/>
      <c r="I86" s="5"/>
      <c r="J86" s="5"/>
      <c r="K86" s="5"/>
      <c r="L86" s="5"/>
      <c r="M86" s="5"/>
    </row>
    <row r="87" spans="7:13" ht="12.75">
      <c r="G87" s="5"/>
      <c r="H87" s="5"/>
      <c r="I87" s="5"/>
      <c r="J87" s="5"/>
      <c r="K87" s="5"/>
      <c r="L87" s="5"/>
      <c r="M87" s="5"/>
    </row>
    <row r="88" spans="7:13" ht="12.75">
      <c r="G88" s="5"/>
      <c r="H88" s="5"/>
      <c r="I88" s="5"/>
      <c r="J88" s="5"/>
      <c r="K88" s="5"/>
      <c r="L88" s="5"/>
      <c r="M88" s="5"/>
    </row>
    <row r="89" spans="7:13" ht="12.75">
      <c r="G89" s="5"/>
      <c r="H89" s="5"/>
      <c r="I89" s="5"/>
      <c r="J89" s="5"/>
      <c r="K89" s="5"/>
      <c r="L89" s="5"/>
      <c r="M89" s="5"/>
    </row>
    <row r="90" spans="7:13" ht="12.75">
      <c r="G90" s="5"/>
      <c r="H90" s="5"/>
      <c r="I90" s="5"/>
      <c r="J90" s="5"/>
      <c r="K90" s="5"/>
      <c r="L90" s="5"/>
      <c r="M90" s="5"/>
    </row>
    <row r="91" spans="7:13" ht="12.75">
      <c r="G91" s="5"/>
      <c r="H91" s="5"/>
      <c r="I91" s="5"/>
      <c r="J91" s="5"/>
      <c r="K91" s="5"/>
      <c r="L91" s="5"/>
      <c r="M91" s="5"/>
    </row>
    <row r="92" spans="7:13" ht="12.75">
      <c r="G92" s="5"/>
      <c r="H92" s="5"/>
      <c r="I92" s="5"/>
      <c r="J92" s="5"/>
      <c r="K92" s="5"/>
      <c r="L92" s="5"/>
      <c r="M92" s="5"/>
    </row>
    <row r="93" spans="7:13" ht="12.75">
      <c r="G93" s="5"/>
      <c r="H93" s="5"/>
      <c r="I93" s="5"/>
      <c r="J93" s="5"/>
      <c r="K93" s="5"/>
      <c r="L93" s="5"/>
      <c r="M93" s="5"/>
    </row>
    <row r="94" spans="7:13" ht="12.75">
      <c r="G94" s="5"/>
      <c r="H94" s="5"/>
      <c r="I94" s="5"/>
      <c r="J94" s="5"/>
      <c r="K94" s="5"/>
      <c r="L94" s="5"/>
      <c r="M94" s="5"/>
    </row>
    <row r="95" spans="7:13" ht="12.75">
      <c r="G95" s="5"/>
      <c r="H95" s="5"/>
      <c r="I95" s="5"/>
      <c r="J95" s="5"/>
      <c r="K95" s="5"/>
      <c r="L95" s="5"/>
      <c r="M95" s="5"/>
    </row>
    <row r="96" spans="7:13" ht="12.75">
      <c r="G96" s="5"/>
      <c r="H96" s="5"/>
      <c r="I96" s="5"/>
      <c r="J96" s="5"/>
      <c r="K96" s="5"/>
      <c r="L96" s="5"/>
      <c r="M96" s="5"/>
    </row>
    <row r="97" spans="7:13" ht="12.75">
      <c r="G97" s="5"/>
      <c r="H97" s="5"/>
      <c r="I97" s="5"/>
      <c r="J97" s="5"/>
      <c r="K97" s="5"/>
      <c r="L97" s="5"/>
      <c r="M97" s="5"/>
    </row>
    <row r="98" spans="7:13" ht="12.75">
      <c r="G98" s="5"/>
      <c r="H98" s="5"/>
      <c r="I98" s="5"/>
      <c r="J98" s="5"/>
      <c r="K98" s="5"/>
      <c r="L98" s="5"/>
      <c r="M98" s="5"/>
    </row>
    <row r="99" spans="7:13" ht="12.75">
      <c r="G99" s="5"/>
      <c r="H99" s="5"/>
      <c r="I99" s="5"/>
      <c r="J99" s="5"/>
      <c r="K99" s="5"/>
      <c r="L99" s="5"/>
      <c r="M99" s="5"/>
    </row>
    <row r="100" spans="7:13" ht="12.75">
      <c r="G100" s="5"/>
      <c r="H100" s="5"/>
      <c r="I100" s="5"/>
      <c r="J100" s="5"/>
      <c r="K100" s="5"/>
      <c r="L100" s="5"/>
      <c r="M100" s="5"/>
    </row>
    <row r="101" spans="7:13" ht="12.75">
      <c r="G101" s="5"/>
      <c r="H101" s="5"/>
      <c r="I101" s="5"/>
      <c r="J101" s="5"/>
      <c r="K101" s="5"/>
      <c r="L101" s="5"/>
      <c r="M101" s="5"/>
    </row>
    <row r="102" spans="7:13" ht="12.75">
      <c r="G102" s="5"/>
      <c r="H102" s="5"/>
      <c r="I102" s="5"/>
      <c r="J102" s="5"/>
      <c r="K102" s="5"/>
      <c r="L102" s="5"/>
      <c r="M102" s="5"/>
    </row>
    <row r="103" spans="7:13" ht="12.75">
      <c r="G103" s="5"/>
      <c r="H103" s="5"/>
      <c r="I103" s="5"/>
      <c r="J103" s="5"/>
      <c r="K103" s="5"/>
      <c r="L103" s="5"/>
      <c r="M103" s="5"/>
    </row>
    <row r="104" spans="7:13" ht="12.75">
      <c r="G104" s="5"/>
      <c r="H104" s="5"/>
      <c r="I104" s="5"/>
      <c r="J104" s="5"/>
      <c r="K104" s="5"/>
      <c r="L104" s="5"/>
      <c r="M104" s="5"/>
    </row>
    <row r="105" spans="7:13" ht="12.75">
      <c r="G105" s="5"/>
      <c r="H105" s="5"/>
      <c r="I105" s="5"/>
      <c r="J105" s="5"/>
      <c r="K105" s="5"/>
      <c r="L105" s="5"/>
      <c r="M105" s="5"/>
    </row>
    <row r="106" spans="7:13" ht="12.75">
      <c r="G106" s="5"/>
      <c r="H106" s="5"/>
      <c r="I106" s="5"/>
      <c r="J106" s="5"/>
      <c r="K106" s="5"/>
      <c r="L106" s="5"/>
      <c r="M106" s="5"/>
    </row>
    <row r="107" spans="7:13" ht="12.75">
      <c r="G107" s="5"/>
      <c r="H107" s="5"/>
      <c r="I107" s="5"/>
      <c r="J107" s="5"/>
      <c r="K107" s="5"/>
      <c r="L107" s="5"/>
      <c r="M107" s="5"/>
    </row>
  </sheetData>
  <mergeCells count="6">
    <mergeCell ref="G6:I6"/>
    <mergeCell ref="K6:M6"/>
    <mergeCell ref="A1:M1"/>
    <mergeCell ref="A3:M3"/>
    <mergeCell ref="A4:M4"/>
    <mergeCell ref="A2:M2"/>
  </mergeCells>
  <printOptions horizontalCentered="1"/>
  <pageMargins left="0" right="0" top="0.25" bottom="0" header="0.5" footer="0.25"/>
  <pageSetup horizontalDpi="600" verticalDpi="600" orientation="portrait" paperSize="9" scale="70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75" zoomScaleNormal="75" zoomScaleSheetLayoutView="75" workbookViewId="0" topLeftCell="A1">
      <pane xSplit="3" ySplit="11" topLeftCell="D6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6" sqref="B66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41.28125" style="0" customWidth="1"/>
    <col min="4" max="4" width="9.7109375" style="0" customWidth="1"/>
    <col min="5" max="5" width="15.7109375" style="0" customWidth="1"/>
    <col min="6" max="6" width="1.7109375" style="0" customWidth="1"/>
    <col min="7" max="7" width="5.7109375" style="0" customWidth="1"/>
    <col min="8" max="8" width="15.7109375" style="0" customWidth="1"/>
    <col min="9" max="9" width="1.7109375" style="0" customWidth="1"/>
  </cols>
  <sheetData>
    <row r="1" spans="1:13" ht="39.75" customHeight="1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20"/>
      <c r="K1" s="120"/>
      <c r="L1" s="121"/>
      <c r="M1" s="121"/>
    </row>
    <row r="2" spans="1:13" ht="31.5" customHeight="1">
      <c r="A2" s="169" t="s">
        <v>98</v>
      </c>
      <c r="B2" s="169"/>
      <c r="C2" s="169"/>
      <c r="D2" s="169"/>
      <c r="E2" s="169"/>
      <c r="F2" s="169"/>
      <c r="G2" s="169"/>
      <c r="H2" s="169"/>
      <c r="I2" s="169"/>
      <c r="J2" s="1"/>
      <c r="K2" s="1"/>
      <c r="L2" s="1"/>
      <c r="M2" s="1"/>
    </row>
    <row r="3" spans="1:13" ht="33" customHeight="1">
      <c r="A3" s="169" t="s">
        <v>164</v>
      </c>
      <c r="B3" s="169"/>
      <c r="C3" s="169"/>
      <c r="D3" s="169"/>
      <c r="E3" s="169"/>
      <c r="F3" s="169"/>
      <c r="G3" s="169"/>
      <c r="H3" s="169"/>
      <c r="I3" s="169"/>
      <c r="J3" s="122"/>
      <c r="K3" s="122"/>
      <c r="L3" s="1"/>
      <c r="M3" s="1"/>
    </row>
    <row r="4" spans="1:13" ht="24.75" customHeight="1">
      <c r="A4" s="171" t="s">
        <v>35</v>
      </c>
      <c r="B4" s="171"/>
      <c r="C4" s="171"/>
      <c r="D4" s="171"/>
      <c r="E4" s="171"/>
      <c r="F4" s="171"/>
      <c r="G4" s="171"/>
      <c r="H4" s="171"/>
      <c r="I4" s="171"/>
      <c r="J4" s="123"/>
      <c r="K4" s="123"/>
      <c r="L4" s="1"/>
      <c r="M4" s="1"/>
    </row>
    <row r="5" ht="18" customHeight="1">
      <c r="A5" s="77" t="s">
        <v>145</v>
      </c>
    </row>
    <row r="6" ht="9.75" customHeight="1" thickBot="1"/>
    <row r="7" spans="5:9" ht="13.5" customHeight="1">
      <c r="E7" s="63" t="s">
        <v>0</v>
      </c>
      <c r="F7" s="64"/>
      <c r="H7" s="67" t="s">
        <v>0</v>
      </c>
      <c r="I7" s="68"/>
    </row>
    <row r="8" spans="5:9" ht="13.5" customHeight="1">
      <c r="E8" s="65" t="s">
        <v>1</v>
      </c>
      <c r="F8" s="66"/>
      <c r="H8" s="69" t="s">
        <v>2</v>
      </c>
      <c r="I8" s="70"/>
    </row>
    <row r="9" spans="5:9" ht="13.5" customHeight="1">
      <c r="E9" s="65" t="s">
        <v>68</v>
      </c>
      <c r="F9" s="66"/>
      <c r="H9" s="69" t="s">
        <v>3</v>
      </c>
      <c r="I9" s="70"/>
    </row>
    <row r="10" spans="5:9" ht="13.5" customHeight="1" thickBot="1">
      <c r="E10" s="78">
        <v>38625</v>
      </c>
      <c r="F10" s="79"/>
      <c r="H10" s="71">
        <v>38533</v>
      </c>
      <c r="I10" s="72"/>
    </row>
    <row r="11" spans="5:9" ht="13.5" customHeight="1">
      <c r="E11" s="54" t="s">
        <v>4</v>
      </c>
      <c r="F11" s="54"/>
      <c r="H11" s="55" t="s">
        <v>4</v>
      </c>
      <c r="I11" s="55"/>
    </row>
    <row r="12" spans="1:10" ht="13.5" customHeight="1">
      <c r="A12" s="1">
        <v>1</v>
      </c>
      <c r="B12" t="s">
        <v>71</v>
      </c>
      <c r="E12" s="81">
        <v>2417</v>
      </c>
      <c r="F12" s="56"/>
      <c r="G12" s="56"/>
      <c r="H12" s="56">
        <v>2733</v>
      </c>
      <c r="I12" s="56"/>
      <c r="J12" s="143"/>
    </row>
    <row r="13" spans="1:10" ht="13.5" customHeight="1">
      <c r="A13" s="1">
        <v>2</v>
      </c>
      <c r="B13" t="s">
        <v>72</v>
      </c>
      <c r="E13" s="124">
        <v>74730</v>
      </c>
      <c r="F13" s="56"/>
      <c r="G13" s="56"/>
      <c r="H13" s="56">
        <v>75856</v>
      </c>
      <c r="I13" s="56"/>
      <c r="J13" s="143"/>
    </row>
    <row r="14" spans="1:10" ht="13.5" customHeight="1">
      <c r="A14" s="1">
        <v>3</v>
      </c>
      <c r="B14" t="s">
        <v>5</v>
      </c>
      <c r="E14" s="56">
        <v>41526</v>
      </c>
      <c r="F14" s="56"/>
      <c r="G14" s="56"/>
      <c r="H14" s="56">
        <v>39281</v>
      </c>
      <c r="I14" s="56"/>
      <c r="J14" s="143"/>
    </row>
    <row r="15" spans="1:10" ht="13.5" customHeight="1">
      <c r="A15" s="1">
        <v>4</v>
      </c>
      <c r="B15" t="s">
        <v>6</v>
      </c>
      <c r="E15" s="56">
        <v>2734</v>
      </c>
      <c r="F15" s="56"/>
      <c r="G15" s="56"/>
      <c r="H15" s="56">
        <v>2734</v>
      </c>
      <c r="I15" s="56"/>
      <c r="J15" s="143"/>
    </row>
    <row r="16" spans="1:10" ht="13.5" customHeight="1">
      <c r="A16" s="1">
        <v>5</v>
      </c>
      <c r="B16" t="s">
        <v>73</v>
      </c>
      <c r="E16" s="56">
        <v>9688</v>
      </c>
      <c r="F16" s="56"/>
      <c r="G16" s="56"/>
      <c r="H16" s="56">
        <v>13187</v>
      </c>
      <c r="I16" s="56"/>
      <c r="J16" s="143"/>
    </row>
    <row r="17" spans="1:9" ht="13.5" customHeight="1">
      <c r="A17" s="1">
        <v>6</v>
      </c>
      <c r="B17" t="s">
        <v>74</v>
      </c>
      <c r="E17" s="56"/>
      <c r="F17" s="56"/>
      <c r="G17" s="56"/>
      <c r="H17" s="56"/>
      <c r="I17" s="56"/>
    </row>
    <row r="18" spans="1:10" ht="13.5" customHeight="1">
      <c r="A18" s="1"/>
      <c r="B18" t="s">
        <v>75</v>
      </c>
      <c r="E18" s="56">
        <v>921361</v>
      </c>
      <c r="F18" s="56"/>
      <c r="G18" s="56"/>
      <c r="H18" s="56">
        <v>918599</v>
      </c>
      <c r="I18" s="56"/>
      <c r="J18" s="143"/>
    </row>
    <row r="19" spans="1:9" ht="13.5" customHeight="1" hidden="1">
      <c r="A19" s="1"/>
      <c r="B19" t="s">
        <v>76</v>
      </c>
      <c r="E19" s="56"/>
      <c r="F19" s="56"/>
      <c r="G19" s="56"/>
      <c r="H19" s="56">
        <v>0</v>
      </c>
      <c r="I19" s="56"/>
    </row>
    <row r="20" spans="1:9" ht="13.5" customHeight="1">
      <c r="A20" s="1"/>
      <c r="E20" s="56"/>
      <c r="F20" s="56"/>
      <c r="G20" s="56"/>
      <c r="H20" s="56"/>
      <c r="I20" s="56"/>
    </row>
    <row r="21" spans="1:9" ht="13.5" customHeight="1">
      <c r="A21" s="1">
        <v>7</v>
      </c>
      <c r="B21" s="53" t="s">
        <v>7</v>
      </c>
      <c r="E21" s="56"/>
      <c r="F21" s="56"/>
      <c r="G21" s="56"/>
      <c r="H21" s="56"/>
      <c r="I21" s="56"/>
    </row>
    <row r="22" spans="1:11" ht="13.5" customHeight="1">
      <c r="A22" s="1"/>
      <c r="C22" s="91" t="s">
        <v>8</v>
      </c>
      <c r="E22" s="131">
        <v>67313</v>
      </c>
      <c r="F22" s="132"/>
      <c r="G22" s="133"/>
      <c r="H22" s="134">
        <v>89330</v>
      </c>
      <c r="I22" s="62"/>
      <c r="J22" s="143"/>
      <c r="K22" s="143">
        <f>E22-H22</f>
        <v>-22017</v>
      </c>
    </row>
    <row r="23" spans="1:11" ht="13.5" customHeight="1" hidden="1">
      <c r="A23" s="1"/>
      <c r="C23" s="91" t="s">
        <v>70</v>
      </c>
      <c r="E23" s="135">
        <v>0</v>
      </c>
      <c r="F23" s="136"/>
      <c r="G23" s="133"/>
      <c r="H23" s="137">
        <v>0</v>
      </c>
      <c r="I23" s="62"/>
      <c r="J23" s="143"/>
      <c r="K23" s="143">
        <f>E23-H23</f>
        <v>0</v>
      </c>
    </row>
    <row r="24" spans="1:11" ht="13.5" customHeight="1">
      <c r="A24" s="1"/>
      <c r="C24" s="91" t="s">
        <v>9</v>
      </c>
      <c r="E24" s="135">
        <v>14716</v>
      </c>
      <c r="F24" s="136"/>
      <c r="G24" s="133"/>
      <c r="H24" s="137">
        <v>16920</v>
      </c>
      <c r="I24" s="62"/>
      <c r="J24" s="143"/>
      <c r="K24" s="143">
        <f>E24-H24</f>
        <v>-2204</v>
      </c>
    </row>
    <row r="25" spans="1:11" ht="13.5" customHeight="1">
      <c r="A25" s="1"/>
      <c r="C25" s="91" t="s">
        <v>10</v>
      </c>
      <c r="E25" s="135">
        <v>4919</v>
      </c>
      <c r="F25" s="136"/>
      <c r="G25" s="133"/>
      <c r="H25" s="137">
        <v>34264</v>
      </c>
      <c r="I25" s="62"/>
      <c r="J25" s="143"/>
      <c r="K25" s="143">
        <f>E25-H25</f>
        <v>-29345</v>
      </c>
    </row>
    <row r="26" spans="1:11" ht="13.5" customHeight="1">
      <c r="A26" s="1"/>
      <c r="C26" s="91" t="s">
        <v>11</v>
      </c>
      <c r="E26" s="135">
        <v>26007</v>
      </c>
      <c r="F26" s="136"/>
      <c r="G26" s="133"/>
      <c r="H26" s="137">
        <v>21730</v>
      </c>
      <c r="I26" s="62"/>
      <c r="J26" s="143"/>
      <c r="K26" s="143">
        <f>E26-H26</f>
        <v>4277</v>
      </c>
    </row>
    <row r="27" spans="1:11" ht="13.5" customHeight="1">
      <c r="A27" s="1"/>
      <c r="C27" s="91" t="s">
        <v>12</v>
      </c>
      <c r="E27" s="135">
        <v>37</v>
      </c>
      <c r="F27" s="136"/>
      <c r="G27" s="133"/>
      <c r="H27" s="137">
        <v>37</v>
      </c>
      <c r="I27" s="62"/>
      <c r="J27" s="143"/>
      <c r="K27" s="143"/>
    </row>
    <row r="28" spans="1:11" ht="13.5" customHeight="1">
      <c r="A28" s="1"/>
      <c r="C28" s="91" t="s">
        <v>13</v>
      </c>
      <c r="E28" s="135">
        <v>28567</v>
      </c>
      <c r="F28" s="136"/>
      <c r="G28" s="133"/>
      <c r="H28" s="137">
        <v>28567</v>
      </c>
      <c r="I28" s="62"/>
      <c r="J28" s="143"/>
      <c r="K28" s="143">
        <f>E28-H28</f>
        <v>0</v>
      </c>
    </row>
    <row r="29" spans="1:11" ht="13.5" customHeight="1">
      <c r="A29" s="1"/>
      <c r="C29" s="91" t="s">
        <v>14</v>
      </c>
      <c r="E29" s="135">
        <v>1685</v>
      </c>
      <c r="F29" s="136"/>
      <c r="G29" s="133"/>
      <c r="H29" s="137">
        <v>1935</v>
      </c>
      <c r="I29" s="62"/>
      <c r="J29" s="143"/>
      <c r="K29" s="143"/>
    </row>
    <row r="30" spans="1:11" ht="13.5" customHeight="1">
      <c r="A30" s="1"/>
      <c r="C30" s="91" t="s">
        <v>15</v>
      </c>
      <c r="E30" s="138">
        <v>2806</v>
      </c>
      <c r="F30" s="139"/>
      <c r="G30" s="133"/>
      <c r="H30" s="140">
        <v>4665</v>
      </c>
      <c r="I30" s="62"/>
      <c r="J30" s="143"/>
      <c r="K30" s="143"/>
    </row>
    <row r="31" spans="1:9" ht="13.5" customHeight="1">
      <c r="A31" s="1"/>
      <c r="C31" s="91"/>
      <c r="E31" s="133">
        <f>SUM(E22:E30)</f>
        <v>146050</v>
      </c>
      <c r="F31" s="133">
        <f>SUM(F22:F30)</f>
        <v>0</v>
      </c>
      <c r="G31" s="133"/>
      <c r="H31" s="133">
        <f>SUM(H22:H30)</f>
        <v>197448</v>
      </c>
      <c r="I31" s="60">
        <v>0</v>
      </c>
    </row>
    <row r="32" spans="1:9" ht="13.5" customHeight="1">
      <c r="A32" s="1">
        <v>8</v>
      </c>
      <c r="B32" s="53" t="s">
        <v>16</v>
      </c>
      <c r="E32" s="133"/>
      <c r="F32" s="133"/>
      <c r="G32" s="133"/>
      <c r="H32" s="133"/>
      <c r="I32" s="56"/>
    </row>
    <row r="33" spans="1:10" ht="13.5" customHeight="1">
      <c r="A33" s="1"/>
      <c r="C33" s="91" t="s">
        <v>17</v>
      </c>
      <c r="D33" s="59"/>
      <c r="E33" s="131">
        <v>257087</v>
      </c>
      <c r="F33" s="132"/>
      <c r="G33" s="133"/>
      <c r="H33" s="131">
        <v>283494</v>
      </c>
      <c r="I33" s="73"/>
      <c r="J33" s="143"/>
    </row>
    <row r="34" spans="1:10" ht="13.5" customHeight="1">
      <c r="A34" s="1"/>
      <c r="C34" s="91" t="s">
        <v>18</v>
      </c>
      <c r="D34" s="59"/>
      <c r="E34" s="135">
        <v>182307</v>
      </c>
      <c r="F34" s="136"/>
      <c r="G34" s="133"/>
      <c r="H34" s="135">
        <v>201022</v>
      </c>
      <c r="I34" s="74"/>
      <c r="J34" s="143"/>
    </row>
    <row r="35" spans="1:10" ht="13.5" customHeight="1">
      <c r="A35" s="1"/>
      <c r="C35" s="91" t="s">
        <v>19</v>
      </c>
      <c r="D35" s="59"/>
      <c r="E35" s="135">
        <v>0</v>
      </c>
      <c r="F35" s="136"/>
      <c r="G35" s="133"/>
      <c r="H35" s="135">
        <v>397</v>
      </c>
      <c r="I35" s="74"/>
      <c r="J35" s="143"/>
    </row>
    <row r="36" spans="1:10" ht="13.5" customHeight="1">
      <c r="A36" s="1"/>
      <c r="C36" s="91" t="s">
        <v>20</v>
      </c>
      <c r="D36" s="59"/>
      <c r="E36" s="135">
        <f>120050+22844</f>
        <v>142894</v>
      </c>
      <c r="F36" s="136"/>
      <c r="G36" s="133"/>
      <c r="H36" s="135">
        <v>140278</v>
      </c>
      <c r="I36" s="74"/>
      <c r="J36" s="143"/>
    </row>
    <row r="37" spans="1:10" ht="13.5" customHeight="1">
      <c r="A37" s="1"/>
      <c r="C37" s="91" t="s">
        <v>21</v>
      </c>
      <c r="D37" s="59"/>
      <c r="E37" s="135">
        <v>184</v>
      </c>
      <c r="F37" s="136"/>
      <c r="G37" s="133"/>
      <c r="H37" s="135">
        <v>184</v>
      </c>
      <c r="I37" s="74"/>
      <c r="J37" s="143"/>
    </row>
    <row r="38" spans="1:10" ht="13.5" customHeight="1">
      <c r="A38" s="1"/>
      <c r="C38" s="91" t="s">
        <v>22</v>
      </c>
      <c r="D38" s="59"/>
      <c r="E38" s="138">
        <v>722</v>
      </c>
      <c r="F38" s="139"/>
      <c r="G38" s="133"/>
      <c r="H38" s="138">
        <v>780</v>
      </c>
      <c r="I38" s="75"/>
      <c r="J38" s="143"/>
    </row>
    <row r="39" spans="1:9" ht="13.5" customHeight="1">
      <c r="A39" s="1"/>
      <c r="C39" s="91"/>
      <c r="D39" s="59"/>
      <c r="E39" s="141"/>
      <c r="F39" s="141"/>
      <c r="G39" s="133"/>
      <c r="H39" s="141"/>
      <c r="I39" s="62"/>
    </row>
    <row r="40" spans="1:10" ht="13.5" customHeight="1">
      <c r="A40" s="1"/>
      <c r="C40" s="59"/>
      <c r="D40" s="59"/>
      <c r="E40" s="133">
        <f>SUM(E33:E38)</f>
        <v>583194</v>
      </c>
      <c r="F40" s="133">
        <f>SUM(F33:F38)</f>
        <v>0</v>
      </c>
      <c r="G40" s="133"/>
      <c r="H40" s="133">
        <f>SUM(H33:H38)</f>
        <v>626155</v>
      </c>
      <c r="I40" s="60">
        <v>0</v>
      </c>
      <c r="J40" s="143"/>
    </row>
    <row r="41" spans="1:10" ht="13.5" customHeight="1">
      <c r="A41" s="1">
        <v>9</v>
      </c>
      <c r="B41" s="53" t="s">
        <v>99</v>
      </c>
      <c r="E41" s="57">
        <f>+E31-E40</f>
        <v>-437144</v>
      </c>
      <c r="F41" s="57">
        <f>+F31-F40</f>
        <v>0</v>
      </c>
      <c r="G41" s="84"/>
      <c r="H41" s="57">
        <f>+H31-H40</f>
        <v>-428707</v>
      </c>
      <c r="I41" s="57">
        <v>0</v>
      </c>
      <c r="J41" s="143"/>
    </row>
    <row r="42" spans="1:10" ht="13.5" customHeight="1" thickBot="1">
      <c r="A42" s="1"/>
      <c r="E42" s="58">
        <f>SUM(E12:E19)+E41</f>
        <v>615312</v>
      </c>
      <c r="F42" s="58">
        <f>SUM(F12:F19)+F41</f>
        <v>0</v>
      </c>
      <c r="G42" s="84"/>
      <c r="H42" s="58">
        <f>SUM(H12:H19)+H41</f>
        <v>623683</v>
      </c>
      <c r="I42" s="58">
        <v>0</v>
      </c>
      <c r="J42" s="143"/>
    </row>
    <row r="43" spans="1:9" ht="13.5" customHeight="1">
      <c r="A43" s="1">
        <v>10</v>
      </c>
      <c r="B43" s="53" t="s">
        <v>23</v>
      </c>
      <c r="E43" s="56"/>
      <c r="F43" s="56"/>
      <c r="G43" s="56"/>
      <c r="H43" s="56"/>
      <c r="I43" s="56"/>
    </row>
    <row r="44" spans="1:10" ht="13.5" customHeight="1">
      <c r="A44" s="1"/>
      <c r="B44" s="91" t="s">
        <v>24</v>
      </c>
      <c r="C44" s="91"/>
      <c r="E44" s="56">
        <v>169815</v>
      </c>
      <c r="F44" s="56"/>
      <c r="G44" s="56"/>
      <c r="H44" s="56">
        <v>169815</v>
      </c>
      <c r="I44" s="56"/>
      <c r="J44" s="143"/>
    </row>
    <row r="45" spans="1:9" ht="13.5" customHeight="1">
      <c r="A45" s="1"/>
      <c r="B45" s="91" t="s">
        <v>25</v>
      </c>
      <c r="C45" s="91"/>
      <c r="E45" s="56"/>
      <c r="F45" s="56"/>
      <c r="G45" s="56"/>
      <c r="H45" s="56"/>
      <c r="I45" s="56"/>
    </row>
    <row r="46" spans="1:10" ht="13.5" customHeight="1">
      <c r="A46" s="1"/>
      <c r="B46" s="91"/>
      <c r="C46" s="91" t="s">
        <v>26</v>
      </c>
      <c r="D46" s="59"/>
      <c r="E46" s="128">
        <v>329798</v>
      </c>
      <c r="F46" s="127"/>
      <c r="G46" s="100"/>
      <c r="H46" s="128">
        <v>329798</v>
      </c>
      <c r="I46" s="73"/>
      <c r="J46" s="143"/>
    </row>
    <row r="47" spans="1:10" ht="13.5" customHeight="1">
      <c r="A47" s="1"/>
      <c r="B47" s="91"/>
      <c r="C47" s="91" t="s">
        <v>27</v>
      </c>
      <c r="D47" s="59"/>
      <c r="E47" s="129">
        <v>24260</v>
      </c>
      <c r="F47" s="125"/>
      <c r="G47" s="100"/>
      <c r="H47" s="129">
        <v>24260</v>
      </c>
      <c r="I47" s="74"/>
      <c r="J47" s="143"/>
    </row>
    <row r="48" spans="1:10" ht="13.5" customHeight="1">
      <c r="A48" s="1"/>
      <c r="B48" s="91"/>
      <c r="C48" s="91" t="s">
        <v>28</v>
      </c>
      <c r="D48" s="59"/>
      <c r="E48" s="129">
        <f>6249-227</f>
        <v>6022</v>
      </c>
      <c r="F48" s="125"/>
      <c r="G48" s="100"/>
      <c r="H48" s="129">
        <v>6249</v>
      </c>
      <c r="I48" s="74"/>
      <c r="J48" s="143"/>
    </row>
    <row r="49" spans="1:10" ht="13.5" customHeight="1">
      <c r="A49" s="1"/>
      <c r="B49" s="91"/>
      <c r="C49" s="91" t="s">
        <v>29</v>
      </c>
      <c r="D49" s="59"/>
      <c r="E49" s="129">
        <v>240</v>
      </c>
      <c r="F49" s="125"/>
      <c r="G49" s="100"/>
      <c r="H49" s="129">
        <v>240</v>
      </c>
      <c r="I49" s="74"/>
      <c r="J49" s="143"/>
    </row>
    <row r="50" spans="1:10" ht="13.5" customHeight="1">
      <c r="A50" s="1"/>
      <c r="B50" s="91"/>
      <c r="C50" s="91" t="s">
        <v>149</v>
      </c>
      <c r="D50" s="59"/>
      <c r="E50" s="129">
        <v>14703</v>
      </c>
      <c r="F50" s="125"/>
      <c r="G50" s="100"/>
      <c r="H50" s="129">
        <v>14703</v>
      </c>
      <c r="I50" s="74"/>
      <c r="J50" s="143"/>
    </row>
    <row r="51" spans="1:10" ht="13.5" customHeight="1">
      <c r="A51" s="1"/>
      <c r="B51" s="91"/>
      <c r="C51" s="91" t="s">
        <v>30</v>
      </c>
      <c r="D51" s="59"/>
      <c r="E51" s="130">
        <f>sce!J28</f>
        <v>-360870.542</v>
      </c>
      <c r="F51" s="126"/>
      <c r="G51" s="100"/>
      <c r="H51" s="130">
        <v>-353240</v>
      </c>
      <c r="I51" s="75"/>
      <c r="J51" s="143"/>
    </row>
    <row r="52" spans="1:9" ht="13.5" customHeight="1">
      <c r="A52" s="1"/>
      <c r="B52" s="91"/>
      <c r="C52" s="91"/>
      <c r="D52" s="59"/>
      <c r="E52" s="142">
        <f>SUM(E46:E51)</f>
        <v>14152.457999999984</v>
      </c>
      <c r="F52" s="142">
        <f>SUM(F46:F51)</f>
        <v>0</v>
      </c>
      <c r="G52" s="110"/>
      <c r="H52" s="142">
        <f>SUM(H46:H51)</f>
        <v>22010</v>
      </c>
      <c r="I52" s="76">
        <v>0</v>
      </c>
    </row>
    <row r="53" spans="1:10" ht="13.5" customHeight="1">
      <c r="A53" s="1"/>
      <c r="E53" s="100">
        <f>+E44+E52</f>
        <v>183967.45799999998</v>
      </c>
      <c r="F53" s="100">
        <f>+F44+F52</f>
        <v>0</v>
      </c>
      <c r="G53" s="100"/>
      <c r="H53" s="100">
        <f>+H44+H52</f>
        <v>191825</v>
      </c>
      <c r="I53" s="56">
        <v>0</v>
      </c>
      <c r="J53" s="143"/>
    </row>
    <row r="54" spans="1:10" ht="13.5" customHeight="1">
      <c r="A54" s="1">
        <v>11</v>
      </c>
      <c r="B54" t="s">
        <v>31</v>
      </c>
      <c r="E54" s="56">
        <v>1455</v>
      </c>
      <c r="F54" s="56"/>
      <c r="G54" s="56"/>
      <c r="H54" s="56">
        <v>1329</v>
      </c>
      <c r="I54" s="56"/>
      <c r="J54" s="143"/>
    </row>
    <row r="55" spans="1:10" ht="13.5" customHeight="1">
      <c r="A55" s="1">
        <v>12</v>
      </c>
      <c r="B55" t="s">
        <v>32</v>
      </c>
      <c r="E55" s="81">
        <v>158245</v>
      </c>
      <c r="F55" s="56"/>
      <c r="G55" s="56"/>
      <c r="H55" s="56">
        <v>158211</v>
      </c>
      <c r="I55" s="56"/>
      <c r="J55" s="143"/>
    </row>
    <row r="56" spans="1:9" ht="13.5" customHeight="1">
      <c r="A56" s="1">
        <v>13</v>
      </c>
      <c r="B56" t="s">
        <v>77</v>
      </c>
      <c r="E56" s="81"/>
      <c r="F56" s="56"/>
      <c r="G56" s="56"/>
      <c r="H56" s="56"/>
      <c r="I56" s="56"/>
    </row>
    <row r="57" spans="1:10" ht="14.25" customHeight="1">
      <c r="A57" s="1"/>
      <c r="B57" t="s">
        <v>78</v>
      </c>
      <c r="E57" s="56">
        <v>271186</v>
      </c>
      <c r="F57" s="56"/>
      <c r="G57" s="56"/>
      <c r="H57" s="56">
        <v>270981</v>
      </c>
      <c r="I57" s="56"/>
      <c r="J57" s="143"/>
    </row>
    <row r="58" spans="1:9" ht="13.5" customHeight="1" hidden="1">
      <c r="A58" s="1"/>
      <c r="B58" t="s">
        <v>100</v>
      </c>
      <c r="E58" s="81">
        <v>0</v>
      </c>
      <c r="F58" s="56"/>
      <c r="G58" s="56"/>
      <c r="H58" s="56">
        <v>0</v>
      </c>
      <c r="I58" s="56"/>
    </row>
    <row r="59" spans="1:10" ht="13.5" customHeight="1">
      <c r="A59" s="1"/>
      <c r="B59" t="s">
        <v>79</v>
      </c>
      <c r="E59" s="81">
        <v>181</v>
      </c>
      <c r="F59" s="56"/>
      <c r="G59" s="56"/>
      <c r="H59" s="56">
        <v>789</v>
      </c>
      <c r="I59" s="56"/>
      <c r="J59" s="143"/>
    </row>
    <row r="60" spans="1:10" ht="13.5" customHeight="1">
      <c r="A60" s="1"/>
      <c r="B60" t="s">
        <v>80</v>
      </c>
      <c r="E60" s="56">
        <v>278</v>
      </c>
      <c r="F60" s="56"/>
      <c r="G60" s="56"/>
      <c r="H60" s="56">
        <v>548</v>
      </c>
      <c r="I60" s="56"/>
      <c r="J60" s="143"/>
    </row>
    <row r="61" spans="1:11" ht="13.5" customHeight="1" thickBot="1">
      <c r="A61" s="1"/>
      <c r="E61" s="58">
        <f>SUM(E53:E60)</f>
        <v>615312.458</v>
      </c>
      <c r="F61" s="58">
        <f>SUM(F53:F60)</f>
        <v>0</v>
      </c>
      <c r="G61" s="84"/>
      <c r="H61" s="58">
        <f>SUM(H53:H60)</f>
        <v>623683</v>
      </c>
      <c r="I61" s="58">
        <v>0</v>
      </c>
      <c r="K61" s="143"/>
    </row>
    <row r="62" ht="9.75" customHeight="1">
      <c r="A62" s="1"/>
    </row>
    <row r="63" spans="1:10" ht="13.5" customHeight="1">
      <c r="A63" s="1">
        <v>14</v>
      </c>
      <c r="B63" t="s">
        <v>33</v>
      </c>
      <c r="E63" s="83">
        <f>+(E53-E16)/339630</f>
        <v>0.513145063745841</v>
      </c>
      <c r="F63" s="83"/>
      <c r="G63" s="83"/>
      <c r="H63" s="83">
        <f>+(H53-H16)/339630</f>
        <v>0.5259782704708065</v>
      </c>
      <c r="J63" s="143"/>
    </row>
    <row r="64" spans="1:8" ht="13.5" customHeight="1">
      <c r="A64" s="1"/>
      <c r="E64" s="83"/>
      <c r="F64" s="83"/>
      <c r="G64" s="83"/>
      <c r="H64" s="83"/>
    </row>
    <row r="65" spans="1:8" ht="13.5" customHeight="1">
      <c r="A65" s="1"/>
      <c r="B65" s="59"/>
      <c r="E65" s="83"/>
      <c r="F65" s="83"/>
      <c r="G65" s="83"/>
      <c r="H65" s="83"/>
    </row>
    <row r="66" spans="1:8" ht="13.5" customHeight="1">
      <c r="A66" s="1"/>
      <c r="B66" s="107" t="s">
        <v>200</v>
      </c>
      <c r="E66" s="83"/>
      <c r="F66" s="83"/>
      <c r="G66" s="83"/>
      <c r="H66" s="83"/>
    </row>
    <row r="67" spans="1:8" ht="13.5" customHeight="1">
      <c r="A67" s="1"/>
      <c r="E67" s="83"/>
      <c r="F67" s="83"/>
      <c r="G67" s="83"/>
      <c r="H67" s="83"/>
    </row>
    <row r="68" spans="1:6" ht="27.75" customHeight="1">
      <c r="A68" s="1"/>
      <c r="C68" s="61" t="s">
        <v>96</v>
      </c>
      <c r="E68" s="61" t="s">
        <v>95</v>
      </c>
      <c r="F68" s="6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.25" footer="0.25"/>
  <pageSetup horizontalDpi="600" verticalDpi="600" orientation="portrait" paperSize="9" scale="82" r:id="rId3"/>
  <headerFooter alignWithMargins="0">
    <oddFooter>&amp;C2</oddFooter>
  </headerFooter>
  <legacyDrawing r:id="rId2"/>
  <oleObjects>
    <oleObject progId="MS_ClipArt_Gallery" shapeId="6051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L710"/>
  <sheetViews>
    <sheetView workbookViewId="0" topLeftCell="A1">
      <selection activeCell="D68" sqref="D68"/>
    </sheetView>
  </sheetViews>
  <sheetFormatPr defaultColWidth="9.140625" defaultRowHeight="12.75"/>
  <cols>
    <col min="1" max="1" width="4.421875" style="0" customWidth="1"/>
    <col min="4" max="4" width="14.00390625" style="0" customWidth="1"/>
    <col min="5" max="5" width="14.28125" style="0" customWidth="1"/>
    <col min="6" max="6" width="16.28125" style="0" customWidth="1"/>
    <col min="7" max="7" width="10.8515625" style="0" customWidth="1"/>
    <col min="8" max="8" width="11.8515625" style="0" customWidth="1"/>
    <col min="9" max="9" width="3.7109375" style="0" customWidth="1"/>
    <col min="10" max="10" width="11.8515625" style="0" customWidth="1"/>
    <col min="11" max="11" width="4.28125" style="0" customWidth="1"/>
    <col min="12" max="12" width="13.140625" style="0" customWidth="1"/>
  </cols>
  <sheetData>
    <row r="1" ht="19.5" customHeight="1">
      <c r="A1" s="77" t="s">
        <v>116</v>
      </c>
    </row>
    <row r="2" ht="15.75">
      <c r="A2" s="89" t="s">
        <v>143</v>
      </c>
    </row>
    <row r="3" ht="15.75">
      <c r="A3" s="89" t="s">
        <v>165</v>
      </c>
    </row>
    <row r="4" spans="8:10" ht="15">
      <c r="H4" s="113">
        <v>38625</v>
      </c>
      <c r="I4" s="113"/>
      <c r="J4" s="113">
        <v>38260</v>
      </c>
    </row>
    <row r="5" spans="1:10" ht="15.75">
      <c r="A5" s="90" t="s">
        <v>101</v>
      </c>
      <c r="H5" s="13" t="s">
        <v>4</v>
      </c>
      <c r="I5" s="13"/>
      <c r="J5" s="13" t="s">
        <v>4</v>
      </c>
    </row>
    <row r="7" spans="1:38" ht="12.75">
      <c r="A7" s="91" t="s">
        <v>154</v>
      </c>
      <c r="B7" s="91"/>
      <c r="C7" s="91"/>
      <c r="D7" s="91"/>
      <c r="E7" s="91"/>
      <c r="F7" s="91"/>
      <c r="G7" s="91"/>
      <c r="H7" s="93">
        <f>'is'!K21</f>
        <v>-7400.542000000001</v>
      </c>
      <c r="I7" s="93"/>
      <c r="J7" s="93">
        <v>-14245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38" ht="12.75">
      <c r="A9" s="91" t="s">
        <v>102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</row>
    <row r="10" spans="1:38" ht="12.75">
      <c r="A10" s="91"/>
      <c r="B10" s="91" t="s">
        <v>118</v>
      </c>
      <c r="C10" s="91"/>
      <c r="D10" s="91"/>
      <c r="E10" s="91"/>
      <c r="F10" s="91"/>
      <c r="G10" s="91"/>
      <c r="H10" s="93">
        <f>+'[4]30Sept05final'!$AK$18</f>
        <v>616</v>
      </c>
      <c r="I10" s="93"/>
      <c r="J10" s="93">
        <v>878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ht="12.75" hidden="1">
      <c r="A11" s="91"/>
      <c r="B11" s="91" t="s">
        <v>152</v>
      </c>
      <c r="C11" s="91"/>
      <c r="D11" s="91"/>
      <c r="E11" s="91"/>
      <c r="F11" s="91"/>
      <c r="G11" s="91"/>
      <c r="H11" s="116">
        <f>+'[1]CF00'!$AK$25</f>
        <v>0</v>
      </c>
      <c r="I11" s="93"/>
      <c r="J11" s="100">
        <v>0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38" ht="12.75">
      <c r="A12" s="91"/>
      <c r="B12" s="91" t="str">
        <f>+'[3]Sheet3'!$B$26</f>
        <v>Loss/(Gain)on disposal of subsidiary</v>
      </c>
      <c r="C12" s="91"/>
      <c r="D12" s="91"/>
      <c r="E12" s="91"/>
      <c r="F12" s="91"/>
      <c r="G12" s="91"/>
      <c r="H12" s="100">
        <f>+'[4]30Sept05final'!$AK$26</f>
        <v>3404</v>
      </c>
      <c r="I12" s="93"/>
      <c r="J12" s="100">
        <v>0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</row>
    <row r="13" spans="1:38" ht="12.75">
      <c r="A13" s="91"/>
      <c r="B13" s="91" t="s">
        <v>171</v>
      </c>
      <c r="C13" s="91"/>
      <c r="D13" s="91"/>
      <c r="E13" s="91"/>
      <c r="F13" s="91"/>
      <c r="G13" s="91"/>
      <c r="H13" s="93">
        <f>+'[4]30Sept05final'!$AK$27</f>
        <v>-2611</v>
      </c>
      <c r="I13" s="93"/>
      <c r="J13" s="93">
        <v>-2658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8" ht="12.75">
      <c r="A14" s="91"/>
      <c r="B14" s="91" t="s">
        <v>169</v>
      </c>
      <c r="C14" s="91"/>
      <c r="D14" s="91"/>
      <c r="E14" s="91"/>
      <c r="F14" s="91"/>
      <c r="G14" s="91"/>
      <c r="H14" s="93">
        <f>+'[4]30Sept05final'!$AK$23</f>
        <v>66</v>
      </c>
      <c r="I14" s="93"/>
      <c r="J14" s="116">
        <v>0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</row>
    <row r="15" spans="1:38" ht="12.75">
      <c r="A15" s="91"/>
      <c r="B15" s="91" t="s">
        <v>151</v>
      </c>
      <c r="C15" s="91"/>
      <c r="D15" s="91"/>
      <c r="E15" s="91"/>
      <c r="F15" s="91"/>
      <c r="G15" s="91"/>
      <c r="H15" s="116">
        <v>0</v>
      </c>
      <c r="I15" s="93"/>
      <c r="J15" s="100">
        <v>1380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</row>
    <row r="16" spans="1:38" ht="12.75">
      <c r="A16" s="91"/>
      <c r="B16" s="91" t="s">
        <v>103</v>
      </c>
      <c r="C16" s="91"/>
      <c r="D16" s="91"/>
      <c r="E16" s="91"/>
      <c r="F16" s="91"/>
      <c r="G16" s="91"/>
      <c r="H16" s="93">
        <f>+'[4]30Sept05final'!$AK$34</f>
        <v>-22</v>
      </c>
      <c r="I16" s="93"/>
      <c r="J16" s="93">
        <v>-22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</row>
    <row r="17" spans="1:38" ht="12.75" hidden="1">
      <c r="A17" s="91"/>
      <c r="B17" s="91" t="s">
        <v>104</v>
      </c>
      <c r="C17" s="91"/>
      <c r="D17" s="91"/>
      <c r="E17" s="91"/>
      <c r="F17" s="91"/>
      <c r="G17" s="91"/>
      <c r="H17" s="100">
        <f>+'[1]CF00'!$AK$32</f>
        <v>0</v>
      </c>
      <c r="I17" s="93"/>
      <c r="J17" s="116">
        <v>0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</row>
    <row r="18" spans="1:38" ht="12.75">
      <c r="A18" s="91"/>
      <c r="B18" s="91" t="s">
        <v>139</v>
      </c>
      <c r="C18" s="91"/>
      <c r="D18" s="91"/>
      <c r="E18" s="91"/>
      <c r="F18" s="91"/>
      <c r="G18" s="91"/>
      <c r="H18" s="93">
        <f>+'[4]30Sept05final'!$AK$40</f>
        <v>5640</v>
      </c>
      <c r="I18" s="93"/>
      <c r="J18" s="93">
        <v>4892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</row>
    <row r="19" spans="1:38" ht="12.75">
      <c r="A19" s="91"/>
      <c r="B19" s="91"/>
      <c r="C19" s="91"/>
      <c r="D19" s="91"/>
      <c r="E19" s="91"/>
      <c r="F19" s="91"/>
      <c r="G19" s="91"/>
      <c r="H19" s="94"/>
      <c r="I19" s="112"/>
      <c r="J19" s="94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</row>
    <row r="20" spans="1:38" ht="12.75">
      <c r="A20" s="91" t="s">
        <v>170</v>
      </c>
      <c r="B20" s="91"/>
      <c r="C20" s="91"/>
      <c r="D20" s="91"/>
      <c r="E20" s="91"/>
      <c r="F20" s="91"/>
      <c r="G20" s="91"/>
      <c r="H20" s="93">
        <f>SUM(H7:H19)</f>
        <v>-307.5420000000013</v>
      </c>
      <c r="I20" s="93"/>
      <c r="J20" s="93">
        <f>SUM(J7:J19)</f>
        <v>-9775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</row>
    <row r="21" spans="1:38" ht="12.7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</row>
    <row r="22" spans="1:38" ht="12.75">
      <c r="A22" s="91"/>
      <c r="B22" s="91" t="s">
        <v>105</v>
      </c>
      <c r="C22" s="91"/>
      <c r="D22" s="91"/>
      <c r="E22" s="91"/>
      <c r="F22" s="91"/>
      <c r="G22" s="91"/>
      <c r="H22" s="93">
        <f>+'[4]30Sept05final'!$AK$47</f>
        <v>4480</v>
      </c>
      <c r="I22" s="93"/>
      <c r="J22" s="93">
        <v>2533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</row>
    <row r="23" spans="1:38" ht="12.75">
      <c r="A23" s="91"/>
      <c r="B23" s="91" t="s">
        <v>157</v>
      </c>
      <c r="C23" s="91"/>
      <c r="D23" s="91"/>
      <c r="E23" s="91"/>
      <c r="F23" s="91"/>
      <c r="G23" s="91"/>
      <c r="H23" s="116">
        <f>+'[4]30Sept05final'!$AK$48</f>
        <v>0</v>
      </c>
      <c r="I23" s="93"/>
      <c r="J23" s="100">
        <v>9807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</row>
    <row r="24" spans="1:38" ht="12.75">
      <c r="A24" s="91"/>
      <c r="B24" s="91" t="s">
        <v>158</v>
      </c>
      <c r="C24" s="91"/>
      <c r="D24" s="91"/>
      <c r="E24" s="91"/>
      <c r="F24" s="91"/>
      <c r="G24" s="91"/>
      <c r="H24" s="93">
        <f>+'[4]30Sept05final'!$AK$49</f>
        <v>-6255</v>
      </c>
      <c r="I24" s="93"/>
      <c r="J24" s="100">
        <v>2642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</row>
    <row r="25" spans="1:38" ht="12.75">
      <c r="A25" s="91"/>
      <c r="B25" s="91" t="s">
        <v>106</v>
      </c>
      <c r="C25" s="91"/>
      <c r="D25" s="91"/>
      <c r="E25" s="91"/>
      <c r="F25" s="91"/>
      <c r="G25" s="91"/>
      <c r="H25" s="93">
        <f>+'[4]30Sept05final'!$AK$50</f>
        <v>-8256</v>
      </c>
      <c r="I25" s="93"/>
      <c r="J25" s="93">
        <v>-6662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</row>
    <row r="26" spans="1:38" ht="12.75">
      <c r="A26" s="91"/>
      <c r="B26" s="91" t="s">
        <v>107</v>
      </c>
      <c r="C26" s="91"/>
      <c r="D26" s="91"/>
      <c r="E26" s="91"/>
      <c r="F26" s="91"/>
      <c r="G26" s="91"/>
      <c r="H26" s="98">
        <f>+'[4]30Sept05final'!$AK$52</f>
        <v>5451</v>
      </c>
      <c r="I26" s="97"/>
      <c r="J26" s="98">
        <v>22124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1:38" ht="12.75">
      <c r="A27" s="91" t="s">
        <v>117</v>
      </c>
      <c r="B27" s="91"/>
      <c r="C27" s="91"/>
      <c r="D27" s="91"/>
      <c r="E27" s="91"/>
      <c r="F27" s="91"/>
      <c r="G27" s="91"/>
      <c r="H27" s="93">
        <f>SUM(H20:H26)</f>
        <v>-4887.542000000001</v>
      </c>
      <c r="I27" s="93"/>
      <c r="J27" s="93">
        <f>SUM(J20:J26)</f>
        <v>20669</v>
      </c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</row>
    <row r="28" spans="1:38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</row>
    <row r="29" spans="1:38" ht="12.75">
      <c r="A29" s="91"/>
      <c r="B29" s="91" t="s">
        <v>108</v>
      </c>
      <c r="C29" s="91"/>
      <c r="D29" s="91"/>
      <c r="E29" s="91"/>
      <c r="F29" s="91"/>
      <c r="G29" s="91"/>
      <c r="H29" s="93">
        <f>+'[4]30Sept05final'!$AK$56</f>
        <v>-1378</v>
      </c>
      <c r="I29" s="97"/>
      <c r="J29" s="93">
        <v>-843</v>
      </c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</row>
    <row r="30" spans="1:38" ht="12.75">
      <c r="A30" s="91"/>
      <c r="B30" s="91"/>
      <c r="C30" s="91"/>
      <c r="D30" s="91"/>
      <c r="E30" s="91"/>
      <c r="F30" s="91"/>
      <c r="G30" s="91"/>
      <c r="H30" s="94"/>
      <c r="I30" s="112"/>
      <c r="J30" s="94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</row>
    <row r="31" spans="1:38" ht="12.75">
      <c r="A31" s="91" t="s">
        <v>109</v>
      </c>
      <c r="B31" s="91"/>
      <c r="C31" s="91"/>
      <c r="D31" s="91"/>
      <c r="E31" s="91"/>
      <c r="F31" s="91"/>
      <c r="G31" s="91"/>
      <c r="H31" s="93">
        <f>SUM(H27:H30)</f>
        <v>-6265.542000000001</v>
      </c>
      <c r="I31" s="93"/>
      <c r="J31" s="93">
        <f>SUM(J27:J30)</f>
        <v>19826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</row>
    <row r="32" spans="1:38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</row>
    <row r="33" spans="1:38" ht="12.75">
      <c r="A33" s="92" t="s">
        <v>110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</row>
    <row r="34" spans="1:38" ht="12.75">
      <c r="A34" s="91"/>
      <c r="B34" s="91" t="s">
        <v>111</v>
      </c>
      <c r="C34" s="91"/>
      <c r="D34" s="91"/>
      <c r="E34" s="91"/>
      <c r="F34" s="91"/>
      <c r="G34" s="91"/>
      <c r="H34" s="117">
        <f>+'[4]30Sept05final'!$AK$63</f>
        <v>-53</v>
      </c>
      <c r="I34" s="97"/>
      <c r="J34" s="115">
        <v>0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38" ht="12.75">
      <c r="A35" s="91"/>
      <c r="B35" s="91" t="str">
        <f>+'[3]Sheet3'!$B$65</f>
        <v>Proceeds from disposal of fixed assets</v>
      </c>
      <c r="C35" s="91"/>
      <c r="D35" s="91"/>
      <c r="E35" s="91"/>
      <c r="F35" s="91"/>
      <c r="G35" s="91"/>
      <c r="H35" s="118">
        <f>+'[4]30Sept05final'!$AK$65</f>
        <v>21</v>
      </c>
      <c r="I35" s="97"/>
      <c r="J35" s="114">
        <v>0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</row>
    <row r="36" spans="1:38" ht="12.75" hidden="1">
      <c r="A36" s="91"/>
      <c r="B36" s="91" t="s">
        <v>153</v>
      </c>
      <c r="C36" s="91"/>
      <c r="D36" s="91"/>
      <c r="E36" s="91"/>
      <c r="F36" s="91"/>
      <c r="G36" s="91"/>
      <c r="H36" s="114">
        <f>+'[3]Sheet3'!$AK$64</f>
        <v>0</v>
      </c>
      <c r="I36" s="97"/>
      <c r="J36" s="118">
        <v>0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</row>
    <row r="37" spans="1:38" ht="12.75">
      <c r="A37" s="91"/>
      <c r="B37" s="91" t="s">
        <v>112</v>
      </c>
      <c r="C37" s="91"/>
      <c r="D37" s="91"/>
      <c r="E37" s="91"/>
      <c r="F37" s="91"/>
      <c r="G37" s="91"/>
      <c r="H37" s="118">
        <f>-H16</f>
        <v>22</v>
      </c>
      <c r="I37" s="97"/>
      <c r="J37" s="114">
        <v>0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</row>
    <row r="38" spans="1:38" ht="12.75">
      <c r="A38" s="91"/>
      <c r="B38" s="91" t="str">
        <f>+'[3]Sheet3'!$B$76</f>
        <v>Net cash flow on disposal of subsidiary</v>
      </c>
      <c r="C38" s="91"/>
      <c r="D38" s="91"/>
      <c r="E38" s="91"/>
      <c r="F38" s="91"/>
      <c r="G38" s="91"/>
      <c r="H38" s="118">
        <f>+'[4]30Sept05final'!$AK$76</f>
        <v>2342</v>
      </c>
      <c r="I38" s="97"/>
      <c r="J38" s="114">
        <v>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</row>
    <row r="39" spans="1:38" ht="12.75">
      <c r="A39" s="91"/>
      <c r="B39" s="91" t="s">
        <v>140</v>
      </c>
      <c r="C39" s="91"/>
      <c r="D39" s="91"/>
      <c r="E39" s="91"/>
      <c r="F39" s="91"/>
      <c r="G39" s="91"/>
      <c r="H39" s="95">
        <f>+'[4]30Sept05final'!$AK$74</f>
        <v>-2762</v>
      </c>
      <c r="I39" s="97"/>
      <c r="J39" s="95">
        <v>-76757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</row>
    <row r="40" spans="1:38" ht="12.75">
      <c r="A40" s="91"/>
      <c r="B40" s="91" t="s">
        <v>113</v>
      </c>
      <c r="C40" s="91"/>
      <c r="D40" s="91"/>
      <c r="E40" s="91"/>
      <c r="F40" s="91"/>
      <c r="G40" s="91"/>
      <c r="H40" s="96">
        <f>+'[3]Sheet3'!$AK$75</f>
        <v>300</v>
      </c>
      <c r="I40" s="97"/>
      <c r="J40" s="96">
        <v>600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</row>
    <row r="41" spans="1:38" ht="12.75">
      <c r="A41" s="91"/>
      <c r="B41" s="91"/>
      <c r="C41" s="91"/>
      <c r="D41" s="91"/>
      <c r="E41" s="91"/>
      <c r="F41" s="91"/>
      <c r="G41" s="91"/>
      <c r="H41" s="97"/>
      <c r="I41" s="97"/>
      <c r="J41" s="97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</row>
    <row r="42" spans="1:38" ht="12.75">
      <c r="A42" s="91"/>
      <c r="B42" s="91"/>
      <c r="C42" s="91"/>
      <c r="D42" s="91"/>
      <c r="E42" s="91"/>
      <c r="F42" s="91"/>
      <c r="G42" s="91"/>
      <c r="H42" s="93">
        <f>SUM(H34:H40)</f>
        <v>-130</v>
      </c>
      <c r="I42" s="93"/>
      <c r="J42" s="93">
        <v>-76157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</row>
    <row r="43" spans="1:38" ht="12.75">
      <c r="A43" s="92" t="s">
        <v>114</v>
      </c>
      <c r="B43" s="91"/>
      <c r="C43" s="91"/>
      <c r="D43" s="91"/>
      <c r="E43" s="91"/>
      <c r="F43" s="91"/>
      <c r="G43" s="91"/>
      <c r="H43" s="91"/>
      <c r="I43" s="91"/>
      <c r="J43" s="116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1:38" ht="12.75">
      <c r="A44" s="91"/>
      <c r="B44" s="91" t="s">
        <v>202</v>
      </c>
      <c r="C44" s="91"/>
      <c r="D44" s="91"/>
      <c r="E44" s="91"/>
      <c r="F44" s="91"/>
      <c r="G44" s="91"/>
      <c r="H44" s="117">
        <f>+'[4]30Sept05final'!$AK$82</f>
        <v>12702</v>
      </c>
      <c r="I44" s="97"/>
      <c r="J44" s="117">
        <v>55552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1:38" ht="12.75">
      <c r="A45" s="91"/>
      <c r="B45" s="91" t="s">
        <v>203</v>
      </c>
      <c r="C45" s="91"/>
      <c r="D45" s="91"/>
      <c r="E45" s="91"/>
      <c r="F45" s="91"/>
      <c r="G45" s="91"/>
      <c r="H45" s="114">
        <f>+'[4]30Sept05final'!$AK$83</f>
        <v>0</v>
      </c>
      <c r="I45" s="97"/>
      <c r="J45" s="95">
        <v>-1504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ht="12.75">
      <c r="A46" s="91"/>
      <c r="B46" s="91" t="s">
        <v>132</v>
      </c>
      <c r="C46" s="91"/>
      <c r="D46" s="91"/>
      <c r="E46" s="91"/>
      <c r="F46" s="91"/>
      <c r="G46" s="91"/>
      <c r="H46" s="96">
        <f>+'[4]30Sept05final'!$AK$86</f>
        <v>-231</v>
      </c>
      <c r="I46" s="97"/>
      <c r="J46" s="96">
        <v>-539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1:38" ht="12.75" hidden="1">
      <c r="A47" s="91"/>
      <c r="B47" s="91" t="s">
        <v>150</v>
      </c>
      <c r="C47" s="91"/>
      <c r="D47" s="91"/>
      <c r="E47" s="91"/>
      <c r="F47" s="91"/>
      <c r="G47" s="91"/>
      <c r="H47" s="114">
        <f>+'[3]Sheet3'!$AK$85</f>
        <v>0</v>
      </c>
      <c r="I47" s="97"/>
      <c r="J47" s="118">
        <v>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ht="12.75" hidden="1">
      <c r="A48" s="91"/>
      <c r="B48" s="91" t="s">
        <v>144</v>
      </c>
      <c r="C48" s="91"/>
      <c r="D48" s="91"/>
      <c r="E48" s="91"/>
      <c r="F48" s="91"/>
      <c r="G48" s="91"/>
      <c r="H48" s="119">
        <f>+'[3]Sheet3'!$AK$87</f>
        <v>0</v>
      </c>
      <c r="I48" s="97"/>
      <c r="J48" s="119">
        <v>0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ht="12.75">
      <c r="A49" s="91"/>
      <c r="B49" s="91"/>
      <c r="C49" s="91"/>
      <c r="D49" s="91"/>
      <c r="E49" s="91"/>
      <c r="F49" s="91"/>
      <c r="G49" s="91"/>
      <c r="H49" s="111"/>
      <c r="I49" s="97"/>
      <c r="J49" s="97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1:38" ht="12.75">
      <c r="A50" s="91"/>
      <c r="B50" s="91"/>
      <c r="C50" s="91"/>
      <c r="D50" s="91"/>
      <c r="E50" s="91"/>
      <c r="F50" s="91"/>
      <c r="G50" s="91"/>
      <c r="H50" s="98">
        <f>SUM(H44:H48)</f>
        <v>12471</v>
      </c>
      <c r="I50" s="97"/>
      <c r="J50" s="98">
        <v>53509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</row>
    <row r="51" spans="1:38" ht="12.75">
      <c r="A51" s="92" t="s">
        <v>115</v>
      </c>
      <c r="B51" s="91"/>
      <c r="C51" s="91"/>
      <c r="D51" s="91"/>
      <c r="E51" s="91"/>
      <c r="F51" s="91"/>
      <c r="G51" s="91"/>
      <c r="H51" s="93">
        <f>+H31+H42+H50</f>
        <v>6075.457999999999</v>
      </c>
      <c r="I51" s="93"/>
      <c r="J51" s="93">
        <f>+J31+J42+J50</f>
        <v>-2822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</row>
    <row r="52" spans="1:38" ht="12.75">
      <c r="A52" s="92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</row>
    <row r="53" spans="1:38" ht="12.75">
      <c r="A53" s="92" t="s">
        <v>137</v>
      </c>
      <c r="B53" s="91"/>
      <c r="C53" s="91"/>
      <c r="D53" s="91"/>
      <c r="E53" s="91"/>
      <c r="F53" s="91"/>
      <c r="G53" s="91"/>
      <c r="H53" s="98">
        <f>+'[3]Sheet3'!$AK$96</f>
        <v>-66787</v>
      </c>
      <c r="I53" s="97"/>
      <c r="J53" s="98">
        <v>-68084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</row>
    <row r="54" spans="1:3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</row>
    <row r="55" spans="1:38" ht="13.5" thickBot="1">
      <c r="A55" s="92" t="s">
        <v>138</v>
      </c>
      <c r="B55" s="91"/>
      <c r="C55" s="91"/>
      <c r="D55" s="91"/>
      <c r="E55" s="91"/>
      <c r="F55" s="91"/>
      <c r="G55" s="91"/>
      <c r="H55" s="99">
        <f>+H51+H53</f>
        <v>-60711.542</v>
      </c>
      <c r="I55" s="97"/>
      <c r="J55" s="99">
        <f>SUM(J51:J53)</f>
        <v>-70906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</row>
    <row r="56" spans="1:38" ht="13.5" thickTop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</row>
    <row r="57" spans="1:38" ht="15.75">
      <c r="A57" s="20" t="s">
        <v>133</v>
      </c>
      <c r="B57" s="2"/>
      <c r="C57" s="2"/>
      <c r="D57" s="2"/>
      <c r="E57" s="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</row>
    <row r="58" spans="1:38" ht="15">
      <c r="A58" s="2"/>
      <c r="B58" s="2"/>
      <c r="C58" s="2"/>
      <c r="D58" s="2"/>
      <c r="E58" s="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</row>
    <row r="59" spans="1:38" ht="12.75">
      <c r="A59" s="91" t="s">
        <v>134</v>
      </c>
      <c r="B59" s="91"/>
      <c r="C59" s="91"/>
      <c r="D59" s="91"/>
      <c r="E59" s="100"/>
      <c r="F59" s="91"/>
      <c r="G59" s="91"/>
      <c r="H59" s="100">
        <v>1685</v>
      </c>
      <c r="I59" s="91"/>
      <c r="J59" s="100">
        <v>14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</row>
    <row r="60" spans="1:38" ht="12.75">
      <c r="A60" s="91" t="s">
        <v>135</v>
      </c>
      <c r="B60" s="91"/>
      <c r="C60" s="91"/>
      <c r="D60" s="91"/>
      <c r="E60" s="100"/>
      <c r="F60" s="91"/>
      <c r="G60" s="91"/>
      <c r="H60" s="100">
        <v>2806</v>
      </c>
      <c r="I60" s="91"/>
      <c r="J60" s="100">
        <v>3982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</row>
    <row r="61" spans="1:38" ht="12.75">
      <c r="A61" s="91" t="s">
        <v>136</v>
      </c>
      <c r="B61" s="91"/>
      <c r="C61" s="91"/>
      <c r="D61" s="91"/>
      <c r="E61" s="100"/>
      <c r="F61" s="91"/>
      <c r="G61" s="91"/>
      <c r="H61" s="100">
        <f>-60245-4958</f>
        <v>-65203</v>
      </c>
      <c r="I61" s="91"/>
      <c r="J61" s="100">
        <v>-74902</v>
      </c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</row>
    <row r="62" spans="1:38" ht="13.5" thickBot="1">
      <c r="A62" s="91"/>
      <c r="B62" s="91"/>
      <c r="C62" s="91"/>
      <c r="D62" s="91"/>
      <c r="E62" s="110"/>
      <c r="F62" s="91"/>
      <c r="G62" s="91"/>
      <c r="H62" s="101">
        <f>SUM(H59:H61)</f>
        <v>-60712</v>
      </c>
      <c r="I62" s="91"/>
      <c r="J62" s="101">
        <f>SUM(J59:J61)</f>
        <v>-70906</v>
      </c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</row>
    <row r="63" spans="1:38" ht="9.75" customHeight="1" thickTop="1">
      <c r="A63" s="91"/>
      <c r="B63" s="91"/>
      <c r="C63" s="91"/>
      <c r="D63" s="91"/>
      <c r="E63" s="110"/>
      <c r="F63" s="91"/>
      <c r="G63" s="91"/>
      <c r="H63" s="110"/>
      <c r="I63" s="91"/>
      <c r="J63" s="110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</row>
    <row r="64" spans="1:3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</row>
    <row r="65" spans="1:38" ht="14.25">
      <c r="A65" s="107" t="s">
        <v>200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</row>
    <row r="66" spans="1:38" ht="12.75">
      <c r="A66" s="59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</row>
    <row r="67" spans="1:3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</row>
    <row r="68" spans="1:3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</row>
    <row r="69" spans="1:38" ht="20.25">
      <c r="A69" s="91"/>
      <c r="B69" s="91"/>
      <c r="C69" s="91"/>
      <c r="D69" s="51" t="s">
        <v>159</v>
      </c>
      <c r="E69" s="91"/>
      <c r="F69" s="52" t="s">
        <v>160</v>
      </c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</row>
    <row r="70" spans="1:3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</row>
    <row r="71" spans="1:3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</row>
    <row r="72" spans="1:3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</row>
    <row r="73" spans="1:3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</row>
    <row r="74" spans="1:3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</row>
    <row r="75" spans="1:3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</row>
    <row r="76" spans="1:3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  <row r="77" spans="1:3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</row>
    <row r="78" spans="1:3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</row>
    <row r="79" spans="1:3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</row>
    <row r="80" spans="1:3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</row>
    <row r="81" spans="1:3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</row>
    <row r="82" spans="1:3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</row>
    <row r="83" spans="1:3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</row>
    <row r="84" spans="1:3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</row>
    <row r="85" spans="1:3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</row>
    <row r="86" spans="1:3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</row>
    <row r="87" spans="1:3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</row>
    <row r="88" spans="1:3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</row>
    <row r="89" spans="1:3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</row>
    <row r="90" spans="1:3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</row>
    <row r="91" spans="1:3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</row>
    <row r="92" spans="1:3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</row>
    <row r="93" spans="1:3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</row>
    <row r="94" spans="1:3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</row>
    <row r="95" spans="1:3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</row>
    <row r="96" spans="1:3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</row>
    <row r="97" spans="1:3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</row>
    <row r="98" spans="1:3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</row>
    <row r="99" spans="1:3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</row>
    <row r="100" spans="1:3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</row>
    <row r="101" spans="1:3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</row>
    <row r="102" spans="1:3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</row>
    <row r="103" spans="1:3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</row>
    <row r="104" spans="1:3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</row>
    <row r="105" spans="1:3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</row>
    <row r="106" spans="1:3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</row>
    <row r="107" spans="1:3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</row>
    <row r="108" spans="1:3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</row>
    <row r="109" spans="1:3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</row>
    <row r="110" spans="1:3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</row>
    <row r="111" spans="1:3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</row>
    <row r="112" spans="1:3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</row>
    <row r="113" spans="1:3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</row>
    <row r="114" spans="1:3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</row>
    <row r="115" spans="1:3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</row>
    <row r="116" spans="1:3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</row>
    <row r="117" spans="1:3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</row>
    <row r="118" spans="1:3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</row>
    <row r="119" spans="1:3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</row>
    <row r="120" spans="1:3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</row>
    <row r="121" spans="1:3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</row>
    <row r="122" spans="1:3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</row>
    <row r="123" spans="1:3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</row>
    <row r="124" spans="1:3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</row>
    <row r="125" spans="1:3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</row>
    <row r="126" spans="1:3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</row>
    <row r="127" spans="1:3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</row>
    <row r="128" spans="1:3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</row>
    <row r="129" spans="1:3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</row>
    <row r="130" spans="1:3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</row>
    <row r="131" spans="1:3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</row>
    <row r="132" spans="1:3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</row>
    <row r="133" spans="1:3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</row>
    <row r="134" spans="1:3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</row>
    <row r="135" spans="1:3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</row>
    <row r="136" spans="1:3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</row>
    <row r="137" spans="1:3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</row>
    <row r="138" spans="1:3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</row>
    <row r="139" spans="1:3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</row>
    <row r="140" spans="1:3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</row>
    <row r="141" spans="1:3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</row>
    <row r="142" spans="1:3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</row>
    <row r="143" spans="1:3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</row>
    <row r="144" spans="1:3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</row>
    <row r="145" spans="1:38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</row>
    <row r="146" spans="1:38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</row>
    <row r="147" spans="1:38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</row>
    <row r="148" spans="1:38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</row>
    <row r="149" spans="1:38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</row>
    <row r="150" spans="1:38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</row>
    <row r="151" spans="1:38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</row>
    <row r="152" spans="1:38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</row>
    <row r="153" spans="1:38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</row>
    <row r="154" spans="1:38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</row>
    <row r="155" spans="1:38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</row>
    <row r="156" spans="1:38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</row>
    <row r="157" spans="1:38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</row>
    <row r="158" spans="1:38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</row>
    <row r="159" spans="1:38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</row>
    <row r="160" spans="1:38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</row>
    <row r="161" spans="1:38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</row>
    <row r="162" spans="1:38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</row>
    <row r="163" spans="1:38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</row>
    <row r="164" spans="1:38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</row>
    <row r="165" spans="1:38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</row>
    <row r="166" spans="1:38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</row>
    <row r="167" spans="1:38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</row>
    <row r="168" spans="1:38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</row>
    <row r="169" spans="1:38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</row>
    <row r="170" spans="1:38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</row>
    <row r="171" spans="1:38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</row>
    <row r="172" spans="1:38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</row>
    <row r="173" spans="1:38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</row>
    <row r="174" spans="1:38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</row>
    <row r="175" spans="1:38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</row>
    <row r="176" spans="1:38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</row>
    <row r="177" spans="1:38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</row>
    <row r="178" spans="1:38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</row>
    <row r="179" spans="1:38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</row>
    <row r="180" spans="1:38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</row>
    <row r="181" spans="1:38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</row>
    <row r="182" spans="1:38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</row>
    <row r="183" spans="1:38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</row>
    <row r="184" spans="1:38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</row>
    <row r="185" spans="1:38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</row>
    <row r="186" spans="1:38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</row>
    <row r="187" spans="1:38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</row>
    <row r="188" spans="1:38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</row>
    <row r="189" spans="1:38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</row>
    <row r="190" spans="1:38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</row>
    <row r="191" spans="1:38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</row>
    <row r="192" spans="1:38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</row>
    <row r="193" spans="1:38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</row>
    <row r="194" spans="1:38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</row>
    <row r="195" spans="1:38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</row>
    <row r="196" spans="1:38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</row>
    <row r="197" spans="1:38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</row>
    <row r="198" spans="1:38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</row>
    <row r="199" spans="1:38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</row>
    <row r="200" spans="1:38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</row>
    <row r="201" spans="1:38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</row>
    <row r="202" spans="1:38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</row>
    <row r="203" spans="1:38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</row>
    <row r="204" spans="1:38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</row>
    <row r="205" spans="1:38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</row>
    <row r="206" spans="1:38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</row>
    <row r="207" spans="1:38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</row>
    <row r="208" spans="1:38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</row>
    <row r="209" spans="1:38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</row>
    <row r="210" spans="1:38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</row>
    <row r="211" spans="1:38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</row>
    <row r="212" spans="1:38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</row>
    <row r="213" spans="1:38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</row>
    <row r="214" spans="1:38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</row>
    <row r="215" spans="1:38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</row>
    <row r="216" spans="1:38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</row>
    <row r="217" spans="1:38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</row>
    <row r="218" spans="1:38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</row>
    <row r="219" spans="1:38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</row>
    <row r="220" spans="1:38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</row>
    <row r="221" spans="1:38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</row>
    <row r="222" spans="1:38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</row>
    <row r="223" spans="1:38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</row>
    <row r="224" spans="1:38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</row>
    <row r="225" spans="1:38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</row>
    <row r="226" spans="1:38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</row>
    <row r="227" spans="1:38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</row>
    <row r="228" spans="1:38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</row>
    <row r="229" spans="1:38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</row>
    <row r="230" spans="1:38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</row>
    <row r="231" spans="1:38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</row>
    <row r="232" spans="1:38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</row>
    <row r="233" spans="1:38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</row>
    <row r="234" spans="1:38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</row>
    <row r="235" spans="1:38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</row>
    <row r="236" spans="1:38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</row>
    <row r="237" spans="1:38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</row>
    <row r="238" spans="1:38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</row>
    <row r="239" spans="1:38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</row>
    <row r="240" spans="1:38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</row>
    <row r="241" spans="1:38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</row>
    <row r="242" spans="1:38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</row>
    <row r="243" spans="1:38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</row>
    <row r="244" spans="1:38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</row>
    <row r="245" spans="1:38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</row>
    <row r="246" spans="1:38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</row>
    <row r="247" spans="1:38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</row>
    <row r="248" spans="1:38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</row>
    <row r="249" spans="1:38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</row>
    <row r="250" spans="1:38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</row>
    <row r="251" spans="1:38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</row>
    <row r="252" spans="1:38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</row>
    <row r="253" spans="1:38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</row>
    <row r="254" spans="1:38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</row>
    <row r="255" spans="1:38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</row>
    <row r="256" spans="1:38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</row>
    <row r="257" spans="1:38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</row>
    <row r="258" spans="1:38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</row>
    <row r="259" spans="1:38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</row>
    <row r="260" spans="1:38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</row>
    <row r="261" spans="1:38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</row>
    <row r="262" spans="1:38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</row>
    <row r="263" spans="1:38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</row>
    <row r="264" spans="1:38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</row>
    <row r="265" spans="1:38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</row>
    <row r="266" spans="1:38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</row>
    <row r="267" spans="1:38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</row>
    <row r="268" spans="1:38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</row>
    <row r="269" spans="1:38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</row>
    <row r="270" spans="1:38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</row>
    <row r="271" spans="1:38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</row>
    <row r="272" spans="1:38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</row>
    <row r="273" spans="1:38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</row>
    <row r="274" spans="1:38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</row>
    <row r="275" spans="1:38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</row>
    <row r="276" spans="1:38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</row>
    <row r="277" spans="1:38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</row>
    <row r="278" spans="1:38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</row>
    <row r="279" spans="1:38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</row>
    <row r="280" spans="1:38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</row>
    <row r="281" spans="1:38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</row>
    <row r="282" spans="1:38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</row>
    <row r="283" spans="1:38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</row>
    <row r="284" spans="1:38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</row>
    <row r="285" spans="1:38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</row>
    <row r="286" spans="1:38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</row>
    <row r="287" spans="1:38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</row>
    <row r="288" spans="1:38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</row>
    <row r="289" spans="1:38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</row>
    <row r="290" spans="1:38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</row>
    <row r="291" spans="1:38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</row>
    <row r="292" spans="1:38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</row>
    <row r="293" spans="1:38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</row>
    <row r="294" spans="1:38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</row>
    <row r="295" spans="1:38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</row>
    <row r="296" spans="1:38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</row>
    <row r="297" spans="1:38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</row>
    <row r="298" spans="1:38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</row>
    <row r="299" spans="1:38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</row>
    <row r="300" spans="1:38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</row>
    <row r="301" spans="1:38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</row>
    <row r="302" spans="1:38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</row>
    <row r="303" spans="1:38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</row>
    <row r="304" spans="1:38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</row>
    <row r="305" spans="1:38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</row>
    <row r="306" spans="1:38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</row>
    <row r="307" spans="1:38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</row>
    <row r="308" spans="1:38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</row>
    <row r="309" spans="1:38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</row>
    <row r="310" spans="1:38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</row>
    <row r="311" spans="1:38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</row>
    <row r="312" spans="1:38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</row>
    <row r="313" spans="1:38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</row>
    <row r="314" spans="1:38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</row>
    <row r="315" spans="1:38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</row>
    <row r="316" spans="1:38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</row>
    <row r="317" spans="1:38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</row>
    <row r="318" spans="1:38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</row>
    <row r="319" spans="1:38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</row>
    <row r="320" spans="1:38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</row>
    <row r="321" spans="1:38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</row>
    <row r="322" spans="1:38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</row>
    <row r="323" spans="1:38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</row>
    <row r="324" spans="1:38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</row>
    <row r="325" spans="1:38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</row>
    <row r="326" spans="1:38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</row>
    <row r="327" spans="1:38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</row>
    <row r="328" spans="1:38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</row>
    <row r="329" spans="1:38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</row>
    <row r="330" spans="1:38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</row>
    <row r="331" spans="1:38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</row>
    <row r="332" spans="1:38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</row>
    <row r="333" spans="1:38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</row>
    <row r="334" spans="1:38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</row>
    <row r="335" spans="1:38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</row>
    <row r="336" spans="1:38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</row>
    <row r="337" spans="1:38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</row>
    <row r="338" spans="1:38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</row>
    <row r="339" spans="1:38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</row>
    <row r="340" spans="1:38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</row>
    <row r="341" spans="1:38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</row>
    <row r="342" spans="1:38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</row>
    <row r="343" spans="1:38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</row>
    <row r="344" spans="1:38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</row>
    <row r="345" spans="1:38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</row>
    <row r="346" spans="1:38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</row>
    <row r="347" spans="1:38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</row>
    <row r="348" spans="1:38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</row>
    <row r="349" spans="1:38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</row>
    <row r="350" spans="1:38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</row>
    <row r="351" spans="1:38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</row>
    <row r="352" spans="1:38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</row>
    <row r="353" spans="1:38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</row>
    <row r="354" spans="1:38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</row>
    <row r="355" spans="1:38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</row>
    <row r="356" spans="1:38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</row>
    <row r="357" spans="1:38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</row>
    <row r="358" spans="1:38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</row>
    <row r="359" spans="1:38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</row>
    <row r="360" spans="1:38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</row>
    <row r="361" spans="1:38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</row>
    <row r="362" spans="1:38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</row>
    <row r="363" spans="1:38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</row>
    <row r="364" spans="1:38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</row>
    <row r="365" spans="1:38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</row>
    <row r="366" spans="1:38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</row>
    <row r="367" spans="1:38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</row>
    <row r="368" spans="1:38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</row>
    <row r="369" spans="1:38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</row>
    <row r="370" spans="1:38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</row>
    <row r="371" spans="1:38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</row>
    <row r="372" spans="1:38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</row>
    <row r="373" spans="1:38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</row>
    <row r="374" spans="1:38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</row>
    <row r="375" spans="1:38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</row>
    <row r="376" spans="1:38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</row>
    <row r="377" spans="1:38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</row>
    <row r="378" spans="1:38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</row>
    <row r="379" spans="1:38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</row>
    <row r="380" spans="1:38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</row>
    <row r="381" spans="1:38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</row>
    <row r="382" spans="1:38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</row>
    <row r="383" spans="1:38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</row>
    <row r="384" spans="1:38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</row>
    <row r="385" spans="1:38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</row>
    <row r="386" spans="1:38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</row>
    <row r="387" spans="1:38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</row>
    <row r="388" spans="1:38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</row>
    <row r="389" spans="1:38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</row>
    <row r="390" spans="1:38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</row>
    <row r="391" spans="1:38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</row>
    <row r="392" spans="1:38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</row>
    <row r="393" spans="1:38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</row>
    <row r="394" spans="1:38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</row>
    <row r="395" spans="1:38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</row>
    <row r="396" spans="1:38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</row>
    <row r="397" spans="1:38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</row>
    <row r="398" spans="1:38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</row>
    <row r="399" spans="1:38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</row>
    <row r="400" spans="1:38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</row>
    <row r="401" spans="1:38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</row>
    <row r="402" spans="1:38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</row>
    <row r="403" spans="1:38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</row>
    <row r="404" spans="1:38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</row>
    <row r="405" spans="1:38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</row>
    <row r="406" spans="1:38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</row>
    <row r="407" spans="1:38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</row>
    <row r="408" spans="1:38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</row>
    <row r="409" spans="1:38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</row>
    <row r="410" spans="1:38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</row>
    <row r="411" spans="1:38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</row>
    <row r="412" spans="1:38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</row>
    <row r="413" spans="1:38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</row>
    <row r="414" spans="1:38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</row>
    <row r="415" spans="1:38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</row>
    <row r="416" spans="1:38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</row>
    <row r="417" spans="1:38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</row>
    <row r="418" spans="1:38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</row>
    <row r="419" spans="1:38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</row>
    <row r="420" spans="1:38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</row>
    <row r="421" spans="1:38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</row>
    <row r="422" spans="1:38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</row>
    <row r="423" spans="1:38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</row>
    <row r="424" spans="1:38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</row>
    <row r="425" spans="1:38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</row>
    <row r="426" spans="1:38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</row>
    <row r="427" spans="1:38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</row>
    <row r="428" spans="1:38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</row>
    <row r="429" spans="1:38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</row>
    <row r="430" spans="1:38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</row>
    <row r="431" spans="1:38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</row>
    <row r="432" spans="1:38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</row>
    <row r="433" spans="1:38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</row>
    <row r="434" spans="1:38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</row>
    <row r="435" spans="1:38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</row>
    <row r="436" spans="1:38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</row>
    <row r="437" spans="1:38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</row>
    <row r="438" spans="1:38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</row>
    <row r="439" spans="1:38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</row>
    <row r="440" spans="1:38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</row>
    <row r="441" spans="1:38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</row>
    <row r="442" spans="1:38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</row>
    <row r="443" spans="1:38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</row>
    <row r="444" spans="1:38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</row>
    <row r="445" spans="1:38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</row>
    <row r="446" spans="1:38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</row>
    <row r="447" spans="1:38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</row>
    <row r="448" spans="1:38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</row>
    <row r="449" spans="1:38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</row>
    <row r="450" spans="1:38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</row>
    <row r="451" spans="1:38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</row>
    <row r="452" spans="1:38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</row>
    <row r="453" spans="1:38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</row>
    <row r="454" spans="1:38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</row>
    <row r="455" spans="1:38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</row>
    <row r="456" spans="1:38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</row>
    <row r="457" spans="1:38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</row>
    <row r="458" spans="1:38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</row>
    <row r="459" spans="1:38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</row>
    <row r="460" spans="1:38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</row>
    <row r="461" spans="1:38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</row>
    <row r="462" spans="1:38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</row>
    <row r="463" spans="1:38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</row>
    <row r="464" spans="1:38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</row>
    <row r="465" spans="1:38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</row>
    <row r="466" spans="1:38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</row>
    <row r="467" spans="1:38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</row>
    <row r="468" spans="1:38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</row>
    <row r="469" spans="1:38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</row>
    <row r="470" spans="1:38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</row>
    <row r="471" spans="1:38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</row>
    <row r="472" spans="1:38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</row>
    <row r="473" spans="1:38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</row>
    <row r="474" spans="1:38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</row>
    <row r="475" spans="1:38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</row>
    <row r="476" spans="1:38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</row>
    <row r="477" spans="1:38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</row>
    <row r="478" spans="1:38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</row>
    <row r="479" spans="1:38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</row>
    <row r="480" spans="1:38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</row>
    <row r="481" spans="1:38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</row>
    <row r="482" spans="1:38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</row>
    <row r="483" spans="1:38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</row>
    <row r="484" spans="1:38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</row>
    <row r="485" spans="1:38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</row>
    <row r="486" spans="1:38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</row>
    <row r="487" spans="1:38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</row>
    <row r="488" spans="1:38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</row>
    <row r="489" spans="1:38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</row>
    <row r="490" spans="1:38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</row>
    <row r="491" spans="1:38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</row>
    <row r="492" spans="1:38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</row>
    <row r="493" spans="1:38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</row>
    <row r="494" spans="1:38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</row>
    <row r="495" spans="1:38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</row>
    <row r="496" spans="1:38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</row>
    <row r="497" spans="1:38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</row>
    <row r="498" spans="1:38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</row>
    <row r="499" spans="1:38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</row>
    <row r="500" spans="1:38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</row>
    <row r="501" spans="1:38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</row>
    <row r="502" spans="1:38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</row>
    <row r="503" spans="1:38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</row>
    <row r="504" spans="1:38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</row>
    <row r="505" spans="1:38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</row>
    <row r="506" spans="1:38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</row>
    <row r="507" spans="1:38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</row>
    <row r="508" spans="1:38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</row>
    <row r="509" spans="1:38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</row>
    <row r="510" spans="1:38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</row>
    <row r="511" spans="1:38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</row>
    <row r="512" spans="1:38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</row>
    <row r="513" spans="1:38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</row>
    <row r="514" spans="1:38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</row>
    <row r="515" spans="1:38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</row>
    <row r="516" spans="1:38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</row>
    <row r="517" spans="1:38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</row>
    <row r="518" spans="1:38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</row>
    <row r="519" spans="1:38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</row>
    <row r="520" spans="1:38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</row>
    <row r="521" spans="1:38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</row>
    <row r="522" spans="1:38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</row>
    <row r="523" spans="1:38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</row>
    <row r="524" spans="1:38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</row>
    <row r="525" spans="1:38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</row>
    <row r="526" spans="1:38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</row>
    <row r="527" spans="1:38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</row>
    <row r="528" spans="1:38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</row>
    <row r="529" spans="1:38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</row>
    <row r="530" spans="1:38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</row>
    <row r="531" spans="1:38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</row>
    <row r="532" spans="1:38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</row>
    <row r="533" spans="1:38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</row>
    <row r="534" spans="1:38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</row>
    <row r="535" spans="1:38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</row>
    <row r="536" spans="1:38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</row>
    <row r="537" spans="1:38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</row>
    <row r="538" spans="1:38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</row>
    <row r="539" spans="1:38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</row>
    <row r="540" spans="1:38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</row>
    <row r="541" spans="1:38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</row>
    <row r="542" spans="1:38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</row>
    <row r="543" spans="1:38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</row>
    <row r="544" spans="1:38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</row>
    <row r="545" spans="1:38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</row>
    <row r="546" spans="1:38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</row>
    <row r="547" spans="1:38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</row>
    <row r="548" spans="1:38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</row>
    <row r="549" spans="1:38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</row>
    <row r="550" spans="1:38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</row>
    <row r="551" spans="1:38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</row>
    <row r="552" spans="1:38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</row>
    <row r="553" spans="1:38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</row>
    <row r="554" spans="1:38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</row>
    <row r="555" spans="1:38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</row>
    <row r="556" spans="1:38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</row>
    <row r="557" spans="1:38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</row>
    <row r="558" spans="1:38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</row>
    <row r="559" spans="1:38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</row>
    <row r="560" spans="1:38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</row>
    <row r="561" spans="1:38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</row>
    <row r="562" spans="1:38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</row>
    <row r="563" spans="1:38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</row>
    <row r="564" spans="1:38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</row>
    <row r="565" spans="1:38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</row>
    <row r="566" spans="1:38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</row>
    <row r="567" spans="1:38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</row>
    <row r="568" spans="1:38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</row>
    <row r="569" spans="1:38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</row>
    <row r="570" spans="1:38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</row>
    <row r="571" spans="1:38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</row>
    <row r="572" spans="1:38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</row>
    <row r="573" spans="1:38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</row>
    <row r="574" spans="1:38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</row>
    <row r="575" spans="1:38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</row>
    <row r="576" spans="1:38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</row>
    <row r="577" spans="1:38" ht="12.7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</row>
    <row r="578" spans="1:38" ht="12.7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</row>
    <row r="579" spans="1:38" ht="12.7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</row>
    <row r="580" spans="1:38" ht="12.7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</row>
    <row r="581" spans="1:38" ht="12.7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</row>
    <row r="582" spans="1:38" ht="12.7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</row>
    <row r="583" spans="1:38" ht="12.7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</row>
    <row r="584" spans="1:38" ht="12.7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</row>
    <row r="585" spans="1:38" ht="12.7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</row>
    <row r="586" spans="1:38" ht="12.7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</row>
    <row r="587" spans="1:38" ht="12.7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</row>
    <row r="588" spans="1:38" ht="12.7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</row>
    <row r="589" spans="1:38" ht="12.7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</row>
    <row r="590" spans="1:38" ht="12.7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</row>
    <row r="591" spans="1:38" ht="12.7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</row>
    <row r="592" spans="1:38" ht="12.7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</row>
    <row r="593" spans="1:38" ht="12.7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</row>
    <row r="594" spans="1:38" ht="12.7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</row>
    <row r="595" spans="1:38" ht="12.7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</row>
    <row r="596" spans="1:38" ht="12.7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</row>
    <row r="597" spans="1:38" ht="12.7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</row>
    <row r="598" spans="1:38" ht="12.7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</row>
    <row r="599" spans="1:38" ht="12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</row>
    <row r="600" spans="1:38" ht="12.7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</row>
    <row r="601" spans="1:38" ht="12.7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</row>
    <row r="602" spans="1:38" ht="12.7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</row>
    <row r="603" spans="1:38" ht="12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</row>
    <row r="604" spans="1:38" ht="12.7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</row>
    <row r="605" spans="1:38" ht="12.7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</row>
    <row r="606" spans="1:38" ht="12.7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</row>
    <row r="607" spans="1:38" ht="12.7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</row>
    <row r="608" spans="1:38" ht="12.7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</row>
    <row r="609" spans="1:38" ht="12.7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</row>
    <row r="610" spans="1:38" ht="12.7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</row>
    <row r="611" spans="1:38" ht="12.7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</row>
    <row r="612" spans="1:38" ht="12.7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</row>
    <row r="613" spans="1:38" ht="12.7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</row>
    <row r="614" spans="1:38" ht="12.7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</row>
    <row r="615" spans="1:38" ht="12.7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</row>
    <row r="616" spans="1:38" ht="12.7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</row>
    <row r="617" spans="1:38" ht="12.7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</row>
    <row r="618" spans="1:38" ht="12.7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</row>
    <row r="619" spans="1:38" ht="12.7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</row>
    <row r="620" spans="1:38" ht="12.7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</row>
    <row r="621" spans="1:38" ht="12.7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</row>
    <row r="622" spans="1:38" ht="12.7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</row>
    <row r="623" spans="1:38" ht="12.7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</row>
    <row r="624" spans="1:38" ht="12.7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</row>
    <row r="625" spans="1:38" ht="12.7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</row>
    <row r="626" spans="1:38" ht="12.7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</row>
    <row r="627" spans="1:38" ht="12.7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</row>
    <row r="628" spans="1:38" ht="12.7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</row>
    <row r="629" spans="1:38" ht="12.7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</row>
    <row r="630" spans="1:38" ht="12.7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</row>
    <row r="631" spans="1:38" ht="12.7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</row>
    <row r="632" spans="1:38" ht="12.7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</row>
    <row r="633" spans="1:38" ht="12.7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</row>
    <row r="634" spans="1:38" ht="12.7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</row>
    <row r="635" spans="1:38" ht="12.7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</row>
    <row r="636" spans="1:38" ht="12.7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</row>
    <row r="637" spans="1:38" ht="12.7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</row>
    <row r="638" spans="1:38" ht="12.7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</row>
    <row r="639" spans="1:38" ht="12.7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</row>
    <row r="640" spans="1:38" ht="12.7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</row>
    <row r="641" spans="1:38" ht="12.7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</row>
    <row r="642" spans="1:38" ht="12.7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</row>
    <row r="643" spans="1:38" ht="12.7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</row>
    <row r="644" spans="1:38" ht="12.7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</row>
    <row r="645" spans="1:38" ht="12.7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</row>
    <row r="646" spans="1:38" ht="12.7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</row>
    <row r="647" spans="1:38" ht="12.7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</row>
    <row r="648" spans="1:38" ht="12.7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</row>
    <row r="649" spans="1:38" ht="12.7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</row>
    <row r="650" spans="1:38" ht="12.7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</row>
    <row r="651" spans="1:38" ht="12.7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</row>
    <row r="652" spans="1:38" ht="12.7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</row>
    <row r="653" spans="1:38" ht="12.7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</row>
    <row r="654" spans="1:38" ht="12.7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</row>
    <row r="655" spans="1:38" ht="12.7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</row>
    <row r="656" spans="1:38" ht="12.7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</row>
    <row r="657" spans="1:38" ht="12.7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</row>
    <row r="658" spans="1:38" ht="12.7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</row>
    <row r="659" spans="1:38" ht="12.7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</row>
    <row r="660" spans="1:38" ht="12.7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</row>
    <row r="661" spans="1:38" ht="12.7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</row>
    <row r="662" spans="1:38" ht="12.7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</row>
    <row r="663" spans="1:38" ht="12.7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</row>
    <row r="664" spans="1:38" ht="12.7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</row>
    <row r="665" spans="1:38" ht="12.7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</row>
    <row r="666" spans="1:38" ht="12.7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</row>
    <row r="667" spans="1:38" ht="12.7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</row>
    <row r="668" spans="1:38" ht="12.7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</row>
    <row r="669" spans="1:38" ht="12.7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</row>
    <row r="670" spans="1:38" ht="12.7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</row>
    <row r="671" spans="1:38" ht="12.7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</row>
    <row r="672" spans="1:38" ht="12.7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</row>
    <row r="673" spans="1:38" ht="12.7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</row>
    <row r="674" spans="1:38" ht="12.7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</row>
    <row r="675" spans="1:38" ht="12.7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</row>
    <row r="676" spans="1:38" ht="12.7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</row>
    <row r="677" spans="1:38" ht="12.7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</row>
    <row r="678" spans="1:38" ht="12.7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</row>
    <row r="679" spans="1:38" ht="12.7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</row>
    <row r="680" spans="1:38" ht="12.7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</row>
    <row r="681" spans="1:38" ht="12.75">
      <c r="A681" s="91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</row>
    <row r="682" spans="1:38" ht="12.75">
      <c r="A682" s="91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</row>
    <row r="683" spans="1:38" ht="12.75">
      <c r="A683" s="91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</row>
    <row r="684" spans="1:38" ht="12.75">
      <c r="A684" s="91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</row>
    <row r="685" spans="1:38" ht="12.75">
      <c r="A685" s="91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</row>
    <row r="686" spans="1:38" ht="12.75">
      <c r="A686" s="91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</row>
    <row r="687" spans="1:38" ht="12.75">
      <c r="A687" s="91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</row>
    <row r="688" spans="1:38" ht="12.75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</row>
    <row r="689" spans="1:38" ht="12.7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</row>
    <row r="690" spans="1:38" ht="12.75">
      <c r="A690" s="91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</row>
    <row r="691" spans="1:38" ht="12.75">
      <c r="A691" s="91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</row>
    <row r="692" spans="1:38" ht="12.75">
      <c r="A692" s="91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</row>
    <row r="693" spans="1:38" ht="12.75">
      <c r="A693" s="91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</row>
    <row r="694" spans="1:38" ht="12.75">
      <c r="A694" s="91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</row>
    <row r="695" spans="1:38" ht="12.75">
      <c r="A695" s="91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</row>
    <row r="696" spans="1:38" ht="12.75">
      <c r="A696" s="91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</row>
    <row r="697" spans="1:38" ht="12.75">
      <c r="A697" s="91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</row>
    <row r="698" spans="1:38" ht="12.75">
      <c r="A698" s="91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</row>
    <row r="699" spans="1:38" ht="12.75">
      <c r="A699" s="91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</row>
    <row r="700" spans="1:38" ht="12.75">
      <c r="A700" s="91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</row>
    <row r="701" spans="1:38" ht="12.75">
      <c r="A701" s="91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</row>
    <row r="702" spans="1:38" ht="12.75">
      <c r="A702" s="91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</row>
    <row r="703" spans="1:38" ht="12.75">
      <c r="A703" s="91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</row>
    <row r="704" spans="1:38" ht="12.75">
      <c r="A704" s="91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</row>
    <row r="705" spans="1:38" ht="12.75">
      <c r="A705" s="91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</row>
    <row r="706" spans="1:38" ht="12.75">
      <c r="A706" s="91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</row>
    <row r="707" spans="1:38" ht="12.75">
      <c r="A707" s="91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</row>
    <row r="708" spans="1:38" ht="12.75">
      <c r="A708" s="91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</row>
    <row r="709" spans="1:38" ht="12.75">
      <c r="A709" s="91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</row>
    <row r="710" spans="1:38" ht="12.75">
      <c r="A710" s="91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</row>
  </sheetData>
  <printOptions horizontalCentered="1" verticalCentered="1"/>
  <pageMargins left="0" right="0" top="0" bottom="0" header="0.5" footer="0.25"/>
  <pageSetup horizontalDpi="300" verticalDpi="300" orientation="portrait" paperSize="9" scale="90" r:id="rId3"/>
  <headerFooter alignWithMargins="0">
    <oddFooter>&amp;C4</oddFooter>
  </headerFooter>
  <legacyDrawing r:id="rId2"/>
  <oleObjects>
    <oleObject progId="MS_ClipArt_Gallery" shapeId="7210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75" zoomScaleSheetLayoutView="75" workbookViewId="0" topLeftCell="A4">
      <selection activeCell="A33" sqref="A33"/>
    </sheetView>
  </sheetViews>
  <sheetFormatPr defaultColWidth="9.140625" defaultRowHeight="12.75"/>
  <cols>
    <col min="3" max="3" width="18.28125" style="0" customWidth="1"/>
    <col min="4" max="8" width="13.7109375" style="0" customWidth="1"/>
    <col min="9" max="9" width="15.140625" style="0" bestFit="1" customWidth="1"/>
    <col min="10" max="11" width="13.7109375" style="0" customWidth="1"/>
  </cols>
  <sheetData>
    <row r="1" spans="1:11" ht="27.75">
      <c r="A1" s="187" t="s">
        <v>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3" ht="31.5" customHeight="1">
      <c r="A2" s="169" t="s">
        <v>98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33" customHeight="1">
      <c r="A3" s="169" t="s">
        <v>164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70"/>
    </row>
    <row r="4" spans="1:11" s="53" customFormat="1" ht="18">
      <c r="A4" s="189" t="s">
        <v>142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13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>
      <c r="A6" s="21"/>
      <c r="B6" s="21"/>
      <c r="C6" s="21"/>
      <c r="D6" s="13"/>
      <c r="E6" s="13"/>
      <c r="F6" s="13"/>
      <c r="G6" s="13" t="s">
        <v>119</v>
      </c>
      <c r="H6" s="13"/>
      <c r="I6" s="13" t="s">
        <v>128</v>
      </c>
      <c r="J6" s="13"/>
      <c r="K6" s="21"/>
    </row>
    <row r="7" spans="1:11" ht="15">
      <c r="A7" s="21"/>
      <c r="B7" s="21"/>
      <c r="C7" s="21"/>
      <c r="D7" s="13" t="s">
        <v>120</v>
      </c>
      <c r="E7" s="13" t="s">
        <v>121</v>
      </c>
      <c r="F7" s="13" t="s">
        <v>122</v>
      </c>
      <c r="G7" s="13" t="s">
        <v>123</v>
      </c>
      <c r="H7" s="13" t="s">
        <v>124</v>
      </c>
      <c r="I7" s="13" t="s">
        <v>147</v>
      </c>
      <c r="J7" s="13" t="s">
        <v>125</v>
      </c>
      <c r="K7" s="13"/>
    </row>
    <row r="8" spans="1:11" ht="15">
      <c r="A8" s="21"/>
      <c r="B8" s="21"/>
      <c r="C8" s="21"/>
      <c r="D8" s="13" t="s">
        <v>126</v>
      </c>
      <c r="E8" s="13" t="s">
        <v>127</v>
      </c>
      <c r="F8" s="13" t="s">
        <v>128</v>
      </c>
      <c r="G8" s="13" t="s">
        <v>128</v>
      </c>
      <c r="H8" s="13" t="s">
        <v>128</v>
      </c>
      <c r="I8" s="13" t="s">
        <v>148</v>
      </c>
      <c r="J8" s="13" t="s">
        <v>129</v>
      </c>
      <c r="K8" s="13" t="s">
        <v>130</v>
      </c>
    </row>
    <row r="9" spans="1:11" ht="15">
      <c r="A9" s="21"/>
      <c r="B9" s="21"/>
      <c r="C9" s="21"/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/>
      <c r="J9" s="13" t="s">
        <v>4</v>
      </c>
      <c r="K9" s="13" t="s">
        <v>4</v>
      </c>
    </row>
    <row r="10" spans="1:11" ht="13.5" customHeight="1">
      <c r="A10" s="21"/>
      <c r="B10" s="21"/>
      <c r="C10" s="21"/>
      <c r="D10" s="24"/>
      <c r="E10" s="24"/>
      <c r="F10" s="24"/>
      <c r="G10" s="24"/>
      <c r="H10" s="24"/>
      <c r="I10" s="24"/>
      <c r="J10" s="24"/>
      <c r="K10" s="21"/>
    </row>
    <row r="11" spans="1:11" ht="14.25">
      <c r="A11" s="21" t="s">
        <v>155</v>
      </c>
      <c r="B11" s="21"/>
      <c r="C11" s="21"/>
      <c r="D11" s="102">
        <v>169815</v>
      </c>
      <c r="E11" s="102">
        <v>329798</v>
      </c>
      <c r="F11" s="102">
        <v>6249</v>
      </c>
      <c r="G11" s="102">
        <v>24299</v>
      </c>
      <c r="H11" s="102">
        <v>240</v>
      </c>
      <c r="I11" s="102">
        <v>14703</v>
      </c>
      <c r="J11" s="102">
        <v>-324277</v>
      </c>
      <c r="K11" s="102">
        <f>SUM(D11:J11)</f>
        <v>220827</v>
      </c>
    </row>
    <row r="12" spans="1:11" ht="13.5" customHeight="1">
      <c r="A12" s="21"/>
      <c r="B12" s="21"/>
      <c r="C12" s="21"/>
      <c r="D12" s="102"/>
      <c r="E12" s="102"/>
      <c r="F12" s="102"/>
      <c r="G12" s="102"/>
      <c r="H12" s="102"/>
      <c r="I12" s="102"/>
      <c r="J12" s="102"/>
      <c r="K12" s="102"/>
    </row>
    <row r="13" spans="1:11" ht="13.5" customHeight="1">
      <c r="A13" s="21"/>
      <c r="B13" s="21"/>
      <c r="C13" s="21"/>
      <c r="D13" s="102"/>
      <c r="E13" s="102"/>
      <c r="F13" s="102"/>
      <c r="G13" s="102"/>
      <c r="H13" s="102"/>
      <c r="I13" s="102"/>
      <c r="J13" s="102"/>
      <c r="K13" s="102"/>
    </row>
    <row r="14" spans="1:11" ht="13.5" customHeight="1">
      <c r="A14" s="21"/>
      <c r="B14" s="21"/>
      <c r="C14" s="21"/>
      <c r="D14" s="102"/>
      <c r="E14" s="102"/>
      <c r="F14" s="102"/>
      <c r="G14" s="102"/>
      <c r="H14" s="102"/>
      <c r="I14" s="102"/>
      <c r="J14" s="102"/>
      <c r="K14" s="102"/>
    </row>
    <row r="15" spans="1:11" ht="14.25">
      <c r="A15" s="21" t="s">
        <v>208</v>
      </c>
      <c r="B15" s="21"/>
      <c r="C15" s="21"/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-14340</v>
      </c>
      <c r="K15" s="103">
        <f>SUM(D15:J15)</f>
        <v>-14340</v>
      </c>
    </row>
    <row r="16" spans="1:11" ht="13.5" customHeight="1">
      <c r="A16" s="21"/>
      <c r="B16" s="21"/>
      <c r="C16" s="21"/>
      <c r="D16" s="102"/>
      <c r="E16" s="102"/>
      <c r="F16" s="102"/>
      <c r="G16" s="102"/>
      <c r="H16" s="102"/>
      <c r="I16" s="102"/>
      <c r="J16" s="102"/>
      <c r="K16" s="102"/>
    </row>
    <row r="17" spans="1:11" ht="15" thickBot="1">
      <c r="A17" s="21" t="s">
        <v>156</v>
      </c>
      <c r="B17" s="21"/>
      <c r="C17" s="21"/>
      <c r="D17" s="104">
        <f>SUM(D11:D16)</f>
        <v>169815</v>
      </c>
      <c r="E17" s="104">
        <f aca="true" t="shared" si="0" ref="E17:K17">SUM(E11:E16)</f>
        <v>329798</v>
      </c>
      <c r="F17" s="104">
        <f t="shared" si="0"/>
        <v>6249</v>
      </c>
      <c r="G17" s="104">
        <f t="shared" si="0"/>
        <v>24299</v>
      </c>
      <c r="H17" s="104">
        <f t="shared" si="0"/>
        <v>240</v>
      </c>
      <c r="I17" s="104">
        <f t="shared" si="0"/>
        <v>14703</v>
      </c>
      <c r="J17" s="104">
        <f t="shared" si="0"/>
        <v>-338617</v>
      </c>
      <c r="K17" s="104">
        <f t="shared" si="0"/>
        <v>206487</v>
      </c>
    </row>
    <row r="18" spans="1:11" ht="13.5" customHeight="1" thickTop="1">
      <c r="A18" s="21"/>
      <c r="B18" s="21"/>
      <c r="C18" s="21"/>
      <c r="D18" s="109"/>
      <c r="E18" s="109"/>
      <c r="F18" s="109"/>
      <c r="G18" s="109"/>
      <c r="H18" s="109"/>
      <c r="I18" s="109"/>
      <c r="J18" s="109"/>
      <c r="K18" s="109"/>
    </row>
    <row r="19" spans="1:11" ht="13.5" customHeight="1">
      <c r="A19" s="21"/>
      <c r="B19" s="21"/>
      <c r="C19" s="21"/>
      <c r="D19" s="109"/>
      <c r="E19" s="109"/>
      <c r="F19" s="109"/>
      <c r="G19" s="109"/>
      <c r="H19" s="109"/>
      <c r="I19" s="109"/>
      <c r="J19" s="109"/>
      <c r="K19" s="109"/>
    </row>
    <row r="20" spans="1:11" ht="14.25">
      <c r="A20" s="21" t="s">
        <v>166</v>
      </c>
      <c r="B20" s="21"/>
      <c r="C20" s="21"/>
      <c r="D20" s="102">
        <v>169815</v>
      </c>
      <c r="E20" s="102">
        <v>329798</v>
      </c>
      <c r="F20" s="102">
        <v>6249</v>
      </c>
      <c r="G20" s="102">
        <v>24260</v>
      </c>
      <c r="H20" s="102">
        <v>240</v>
      </c>
      <c r="I20" s="102">
        <v>14703</v>
      </c>
      <c r="J20" s="102">
        <v>-353240</v>
      </c>
      <c r="K20" s="102">
        <f>SUM(D20:J20)</f>
        <v>191825</v>
      </c>
    </row>
    <row r="21" spans="1:11" ht="13.5" customHeight="1">
      <c r="A21" s="21"/>
      <c r="B21" s="21"/>
      <c r="C21" s="21"/>
      <c r="D21" s="102"/>
      <c r="E21" s="102"/>
      <c r="F21" s="102"/>
      <c r="G21" s="102"/>
      <c r="H21" s="102"/>
      <c r="I21" s="102"/>
      <c r="J21" s="102"/>
      <c r="K21" s="102"/>
    </row>
    <row r="22" spans="1:11" ht="13.5" customHeight="1">
      <c r="A22" s="21" t="s">
        <v>163</v>
      </c>
      <c r="B22" s="21"/>
      <c r="C22" s="21"/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f>SUM(D22:J22)</f>
        <v>0</v>
      </c>
    </row>
    <row r="23" spans="1:11" ht="13.5" customHeight="1">
      <c r="A23" s="21"/>
      <c r="B23" s="21"/>
      <c r="C23" s="21"/>
      <c r="D23" s="102"/>
      <c r="E23" s="102"/>
      <c r="F23" s="102"/>
      <c r="G23" s="102"/>
      <c r="H23" s="102"/>
      <c r="I23" s="102"/>
      <c r="J23" s="102"/>
      <c r="K23" s="102"/>
    </row>
    <row r="24" spans="1:11" ht="13.5" customHeight="1">
      <c r="A24" s="21" t="s">
        <v>172</v>
      </c>
      <c r="B24" s="21"/>
      <c r="C24" s="21"/>
      <c r="D24" s="102"/>
      <c r="E24" s="102"/>
      <c r="F24" s="102">
        <v>-227</v>
      </c>
      <c r="G24" s="102"/>
      <c r="H24" s="102"/>
      <c r="I24" s="102"/>
      <c r="J24" s="102"/>
      <c r="K24" s="102">
        <f>SUM(D24:J24)</f>
        <v>-227</v>
      </c>
    </row>
    <row r="25" spans="1:11" ht="13.5" customHeight="1">
      <c r="A25" s="21"/>
      <c r="B25" s="21"/>
      <c r="C25" s="21"/>
      <c r="D25" s="102"/>
      <c r="E25" s="102"/>
      <c r="F25" s="102"/>
      <c r="G25" s="102"/>
      <c r="H25" s="102"/>
      <c r="I25" s="102"/>
      <c r="J25" s="102"/>
      <c r="K25" s="102"/>
    </row>
    <row r="26" spans="1:11" ht="14.25">
      <c r="A26" s="21" t="s">
        <v>131</v>
      </c>
      <c r="B26" s="21"/>
      <c r="C26" s="21"/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f>'is'!K33</f>
        <v>-7630.542000000001</v>
      </c>
      <c r="K26" s="103">
        <f>SUM(D26:J26)</f>
        <v>-7630.542000000001</v>
      </c>
    </row>
    <row r="27" spans="1:11" ht="13.5" customHeight="1">
      <c r="A27" s="21"/>
      <c r="B27" s="21"/>
      <c r="C27" s="21"/>
      <c r="D27" s="102"/>
      <c r="E27" s="102"/>
      <c r="F27" s="102"/>
      <c r="G27" s="102"/>
      <c r="H27" s="102"/>
      <c r="I27" s="102"/>
      <c r="J27" s="102"/>
      <c r="K27" s="102"/>
    </row>
    <row r="28" spans="1:11" ht="15" thickBot="1">
      <c r="A28" s="21" t="s">
        <v>167</v>
      </c>
      <c r="B28" s="21"/>
      <c r="C28" s="21"/>
      <c r="D28" s="104">
        <f aca="true" t="shared" si="1" ref="D28:K28">SUM(D20:D27)</f>
        <v>169815</v>
      </c>
      <c r="E28" s="104">
        <f t="shared" si="1"/>
        <v>329798</v>
      </c>
      <c r="F28" s="104">
        <f t="shared" si="1"/>
        <v>6022</v>
      </c>
      <c r="G28" s="104">
        <f t="shared" si="1"/>
        <v>24260</v>
      </c>
      <c r="H28" s="104">
        <f t="shared" si="1"/>
        <v>240</v>
      </c>
      <c r="I28" s="104">
        <f t="shared" si="1"/>
        <v>14703</v>
      </c>
      <c r="J28" s="104">
        <f t="shared" si="1"/>
        <v>-360870.542</v>
      </c>
      <c r="K28" s="104">
        <f t="shared" si="1"/>
        <v>183967.45799999998</v>
      </c>
    </row>
    <row r="29" spans="1:11" ht="15" thickTop="1">
      <c r="A29" s="21"/>
      <c r="B29" s="21"/>
      <c r="C29" s="21"/>
      <c r="D29" s="109"/>
      <c r="E29" s="109"/>
      <c r="F29" s="109"/>
      <c r="G29" s="109"/>
      <c r="H29" s="109"/>
      <c r="I29" s="109"/>
      <c r="J29" s="109"/>
      <c r="K29" s="109"/>
    </row>
    <row r="30" spans="1:11" ht="14.25">
      <c r="A30" s="21"/>
      <c r="B30" s="21"/>
      <c r="C30" s="21"/>
      <c r="D30" s="109"/>
      <c r="E30" s="109"/>
      <c r="F30" s="109"/>
      <c r="G30" s="109"/>
      <c r="H30" s="109"/>
      <c r="I30" s="109"/>
      <c r="J30" s="109"/>
      <c r="K30" s="109"/>
    </row>
    <row r="31" spans="1:11" ht="14.25">
      <c r="A31" s="21"/>
      <c r="B31" s="21"/>
      <c r="C31" s="21"/>
      <c r="D31" s="109"/>
      <c r="E31" s="109"/>
      <c r="F31" s="109"/>
      <c r="G31" s="109"/>
      <c r="H31" s="109"/>
      <c r="I31" s="109"/>
      <c r="J31" s="109"/>
      <c r="K31" s="109"/>
    </row>
    <row r="32" spans="1:11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ht="14.25">
      <c r="A33" s="107" t="s">
        <v>200</v>
      </c>
    </row>
    <row r="38" spans="4:7" ht="20.25">
      <c r="D38" s="51" t="s">
        <v>161</v>
      </c>
      <c r="E38" s="51"/>
      <c r="F38" s="52" t="s">
        <v>162</v>
      </c>
      <c r="G38" s="52"/>
    </row>
  </sheetData>
  <mergeCells count="4">
    <mergeCell ref="A1:K1"/>
    <mergeCell ref="A4:K4"/>
    <mergeCell ref="A2:M2"/>
    <mergeCell ref="A3:M3"/>
  </mergeCells>
  <printOptions horizontalCentered="1"/>
  <pageMargins left="0" right="0" top="0.75" bottom="0" header="0.5" footer="0.25"/>
  <pageSetup horizontalDpi="300" verticalDpi="300" orientation="landscape" paperSize="9" scale="87" r:id="rId3"/>
  <headerFooter alignWithMargins="0">
    <oddFooter>&amp;C3</oddFooter>
  </headerFooter>
  <legacyDrawing r:id="rId2"/>
  <oleObjects>
    <oleObject progId="MS_ClipArt_Gallery" shapeId="7356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0">
      <selection activeCell="D20" sqref="D20"/>
    </sheetView>
  </sheetViews>
  <sheetFormatPr defaultColWidth="9.140625" defaultRowHeight="12.75"/>
  <cols>
    <col min="1" max="1" width="9.140625" style="91" customWidth="1"/>
    <col min="2" max="2" width="31.57421875" style="91" customWidth="1"/>
    <col min="3" max="3" width="12.00390625" style="91" bestFit="1" customWidth="1"/>
    <col min="4" max="4" width="13.8515625" style="91" bestFit="1" customWidth="1"/>
    <col min="5" max="5" width="11.421875" style="91" bestFit="1" customWidth="1"/>
    <col min="6" max="6" width="15.421875" style="91" customWidth="1"/>
    <col min="7" max="16384" width="9.140625" style="91" customWidth="1"/>
  </cols>
  <sheetData>
    <row r="1" spans="1:6" ht="15.75">
      <c r="A1" s="148" t="s">
        <v>173</v>
      </c>
      <c r="B1" s="149"/>
      <c r="C1" s="149"/>
      <c r="D1" s="149"/>
      <c r="E1" s="149"/>
      <c r="F1" s="150"/>
    </row>
    <row r="2" ht="15.75">
      <c r="A2" s="89"/>
    </row>
    <row r="3" spans="1:6" ht="12.75">
      <c r="A3" s="198" t="s">
        <v>174</v>
      </c>
      <c r="B3" s="198"/>
      <c r="C3" s="198"/>
      <c r="D3" s="198"/>
      <c r="E3" s="198"/>
      <c r="F3" s="198"/>
    </row>
    <row r="4" spans="1:6" ht="12.75">
      <c r="A4" s="199" t="s">
        <v>175</v>
      </c>
      <c r="B4" s="198"/>
      <c r="C4" s="198"/>
      <c r="D4" s="198"/>
      <c r="E4" s="198"/>
      <c r="F4" s="198"/>
    </row>
    <row r="5" spans="1:6" ht="12.75">
      <c r="A5" s="199" t="s">
        <v>201</v>
      </c>
      <c r="B5" s="198"/>
      <c r="C5" s="198"/>
      <c r="D5" s="198"/>
      <c r="E5" s="198"/>
      <c r="F5" s="198"/>
    </row>
    <row r="6" spans="1:6" ht="12.75">
      <c r="A6" s="144"/>
      <c r="B6" s="144"/>
      <c r="C6" s="144"/>
      <c r="D6" s="144"/>
      <c r="E6" s="144"/>
      <c r="F6" s="144"/>
    </row>
    <row r="7" spans="1:6" ht="12.75">
      <c r="A7" s="94"/>
      <c r="B7" s="94"/>
      <c r="C7" s="94"/>
      <c r="D7" s="94"/>
      <c r="E7" s="94"/>
      <c r="F7" s="94"/>
    </row>
    <row r="8" spans="1:6" ht="12.75">
      <c r="A8" s="145"/>
      <c r="B8" s="146"/>
      <c r="C8" s="190" t="s">
        <v>176</v>
      </c>
      <c r="D8" s="192"/>
      <c r="E8" s="191" t="s">
        <v>177</v>
      </c>
      <c r="F8" s="192"/>
    </row>
    <row r="9" spans="1:6" ht="12.75">
      <c r="A9" s="151"/>
      <c r="B9" s="152"/>
      <c r="C9" s="153" t="s">
        <v>178</v>
      </c>
      <c r="D9" s="154" t="s">
        <v>179</v>
      </c>
      <c r="E9" s="153" t="s">
        <v>180</v>
      </c>
      <c r="F9" s="154" t="s">
        <v>179</v>
      </c>
    </row>
    <row r="10" spans="1:6" ht="12.75">
      <c r="A10" s="151"/>
      <c r="B10" s="152"/>
      <c r="C10" s="155" t="s">
        <v>181</v>
      </c>
      <c r="D10" s="154" t="s">
        <v>182</v>
      </c>
      <c r="E10" s="155" t="s">
        <v>183</v>
      </c>
      <c r="F10" s="154" t="s">
        <v>184</v>
      </c>
    </row>
    <row r="11" spans="1:6" ht="12.75">
      <c r="A11" s="156"/>
      <c r="B11" s="152"/>
      <c r="C11" s="155"/>
      <c r="D11" s="154" t="s">
        <v>181</v>
      </c>
      <c r="E11" s="155"/>
      <c r="F11" s="154" t="s">
        <v>185</v>
      </c>
    </row>
    <row r="12" spans="1:6" ht="12.75">
      <c r="A12" s="156"/>
      <c r="B12" s="152"/>
      <c r="C12" s="157" t="s">
        <v>201</v>
      </c>
      <c r="D12" s="158" t="s">
        <v>204</v>
      </c>
      <c r="E12" s="157" t="s">
        <v>201</v>
      </c>
      <c r="F12" s="158" t="s">
        <v>204</v>
      </c>
    </row>
    <row r="13" spans="1:6" ht="12.75">
      <c r="A13" s="159"/>
      <c r="B13" s="160"/>
      <c r="C13" s="161" t="s">
        <v>4</v>
      </c>
      <c r="D13" s="162" t="s">
        <v>4</v>
      </c>
      <c r="E13" s="161" t="s">
        <v>4</v>
      </c>
      <c r="F13" s="162" t="s">
        <v>4</v>
      </c>
    </row>
    <row r="14" spans="1:6" ht="12.75">
      <c r="A14" s="153"/>
      <c r="B14" s="152"/>
      <c r="C14" s="163"/>
      <c r="D14" s="152"/>
      <c r="E14" s="163"/>
      <c r="F14" s="152"/>
    </row>
    <row r="15" spans="1:6" ht="12.75">
      <c r="A15" s="155">
        <v>1</v>
      </c>
      <c r="B15" s="152" t="s">
        <v>186</v>
      </c>
      <c r="C15" s="118">
        <f>+'is'!G11</f>
        <v>33858</v>
      </c>
      <c r="D15" s="118">
        <f>+'is'!I11</f>
        <v>33385</v>
      </c>
      <c r="E15" s="118">
        <f>+'is'!K11</f>
        <v>33858</v>
      </c>
      <c r="F15" s="118">
        <f>+'is'!M11</f>
        <v>33385</v>
      </c>
    </row>
    <row r="16" spans="1:6" ht="12.75">
      <c r="A16" s="155">
        <v>2</v>
      </c>
      <c r="B16" s="164" t="s">
        <v>205</v>
      </c>
      <c r="C16" s="118">
        <f>+'is'!G21</f>
        <v>-7400.542000000001</v>
      </c>
      <c r="D16" s="118">
        <f>+'is'!I21</f>
        <v>-14245</v>
      </c>
      <c r="E16" s="118">
        <f>+'is'!K21</f>
        <v>-7400.542000000001</v>
      </c>
      <c r="F16" s="118">
        <f>+'is'!M21</f>
        <v>-14245</v>
      </c>
    </row>
    <row r="17" spans="1:6" ht="12.75">
      <c r="A17" s="155">
        <v>3</v>
      </c>
      <c r="B17" s="164" t="s">
        <v>206</v>
      </c>
      <c r="C17" s="118">
        <f>+'is'!G29</f>
        <v>-7630.542000000001</v>
      </c>
      <c r="D17" s="125">
        <f>+'is'!I29</f>
        <v>-14340</v>
      </c>
      <c r="E17" s="118">
        <f>+'is'!K29</f>
        <v>-7630.542000000001</v>
      </c>
      <c r="F17" s="125">
        <f>+'is'!M29</f>
        <v>-14340</v>
      </c>
    </row>
    <row r="18" spans="1:6" ht="12.75">
      <c r="A18" s="155">
        <v>4</v>
      </c>
      <c r="B18" s="164" t="s">
        <v>187</v>
      </c>
      <c r="C18" s="118">
        <f>+'is'!G33</f>
        <v>-7630.542000000001</v>
      </c>
      <c r="D18" s="125">
        <f>+'is'!I33</f>
        <v>-14340</v>
      </c>
      <c r="E18" s="118">
        <f>+'is'!K33</f>
        <v>-7630.542000000001</v>
      </c>
      <c r="F18" s="125">
        <f>+'is'!M33</f>
        <v>-14340</v>
      </c>
    </row>
    <row r="19" spans="1:6" ht="12.75">
      <c r="A19" s="155">
        <v>5</v>
      </c>
      <c r="B19" s="164" t="s">
        <v>207</v>
      </c>
      <c r="C19" s="165">
        <f>+'is'!G35</f>
        <v>-2.246722021022878</v>
      </c>
      <c r="D19" s="166">
        <f>+'is'!I35</f>
        <v>-4.222241851426553</v>
      </c>
      <c r="E19" s="165">
        <f>+'is'!K35</f>
        <v>-2.246722021022878</v>
      </c>
      <c r="F19" s="166">
        <f>+'is'!M35</f>
        <v>-4.222241851426553</v>
      </c>
    </row>
    <row r="20" spans="1:6" ht="12.75">
      <c r="A20" s="155">
        <v>6</v>
      </c>
      <c r="B20" s="152" t="s">
        <v>188</v>
      </c>
      <c r="C20" s="165">
        <v>0</v>
      </c>
      <c r="D20" s="166">
        <v>0</v>
      </c>
      <c r="E20" s="165">
        <v>0</v>
      </c>
      <c r="F20" s="166">
        <v>0</v>
      </c>
    </row>
    <row r="21" spans="1:6" ht="12.75">
      <c r="A21" s="161" t="s">
        <v>189</v>
      </c>
      <c r="B21" s="160" t="s">
        <v>189</v>
      </c>
      <c r="C21" s="167" t="s">
        <v>189</v>
      </c>
      <c r="D21" s="126" t="s">
        <v>189</v>
      </c>
      <c r="E21" s="167" t="s">
        <v>189</v>
      </c>
      <c r="F21" s="126" t="s">
        <v>189</v>
      </c>
    </row>
    <row r="22" spans="1:6" ht="12.75">
      <c r="A22" s="147"/>
      <c r="B22" s="149"/>
      <c r="C22" s="168"/>
      <c r="D22" s="168"/>
      <c r="E22" s="168"/>
      <c r="F22" s="126"/>
    </row>
    <row r="23" spans="1:6" ht="12.75">
      <c r="A23" s="153"/>
      <c r="B23" s="172"/>
      <c r="C23" s="193" t="s">
        <v>190</v>
      </c>
      <c r="D23" s="194"/>
      <c r="E23" s="195" t="s">
        <v>191</v>
      </c>
      <c r="F23" s="194"/>
    </row>
    <row r="24" spans="1:6" ht="12.75">
      <c r="A24" s="155"/>
      <c r="B24" s="163"/>
      <c r="C24" s="110"/>
      <c r="D24" s="127"/>
      <c r="E24" s="110"/>
      <c r="F24" s="125"/>
    </row>
    <row r="25" spans="1:6" ht="12.75">
      <c r="A25" s="161">
        <v>7</v>
      </c>
      <c r="B25" s="173" t="s">
        <v>192</v>
      </c>
      <c r="C25" s="196">
        <f>+'bs'!E63</f>
        <v>0.513145063745841</v>
      </c>
      <c r="D25" s="197"/>
      <c r="E25" s="196">
        <f>+'bs'!H63</f>
        <v>0.5259782704708065</v>
      </c>
      <c r="F25" s="197"/>
    </row>
    <row r="26" spans="1:6" ht="12.75">
      <c r="A26" s="145"/>
      <c r="B26" s="112"/>
      <c r="C26" s="110"/>
      <c r="D26" s="110"/>
      <c r="E26" s="110"/>
      <c r="F26" s="127"/>
    </row>
    <row r="27" spans="1:6" ht="12.75">
      <c r="A27" s="151" t="s">
        <v>193</v>
      </c>
      <c r="F27" s="152"/>
    </row>
    <row r="28" spans="1:6" ht="12.75">
      <c r="A28" s="151"/>
      <c r="F28" s="152"/>
    </row>
    <row r="29" spans="1:6" ht="12.75">
      <c r="A29" s="174" t="s">
        <v>189</v>
      </c>
      <c r="B29" s="94"/>
      <c r="C29" s="94"/>
      <c r="D29" s="94"/>
      <c r="E29" s="94"/>
      <c r="F29" s="160"/>
    </row>
    <row r="31" ht="12.75">
      <c r="A31" s="91" t="s">
        <v>194</v>
      </c>
    </row>
    <row r="34" spans="1:6" ht="15.75">
      <c r="A34" s="148" t="s">
        <v>195</v>
      </c>
      <c r="B34" s="149"/>
      <c r="C34" s="149"/>
      <c r="D34" s="149"/>
      <c r="E34" s="149"/>
      <c r="F34" s="150"/>
    </row>
    <row r="35" spans="1:6" ht="12.75">
      <c r="A35" s="94"/>
      <c r="B35" s="94"/>
      <c r="C35" s="94"/>
      <c r="D35" s="94"/>
      <c r="E35" s="94"/>
      <c r="F35" s="94"/>
    </row>
    <row r="36" spans="1:6" ht="12.75">
      <c r="A36" s="145"/>
      <c r="B36" s="146"/>
      <c r="C36" s="190" t="s">
        <v>176</v>
      </c>
      <c r="D36" s="191"/>
      <c r="E36" s="190" t="s">
        <v>177</v>
      </c>
      <c r="F36" s="192"/>
    </row>
    <row r="37" spans="1:6" ht="12.75">
      <c r="A37" s="151"/>
      <c r="B37" s="152"/>
      <c r="C37" s="175" t="s">
        <v>178</v>
      </c>
      <c r="D37" s="156" t="s">
        <v>179</v>
      </c>
      <c r="E37" s="156" t="s">
        <v>180</v>
      </c>
      <c r="F37" s="155" t="s">
        <v>179</v>
      </c>
    </row>
    <row r="38" spans="1:6" ht="12.75">
      <c r="A38" s="151"/>
      <c r="B38" s="152"/>
      <c r="C38" s="175" t="s">
        <v>181</v>
      </c>
      <c r="D38" s="156" t="s">
        <v>182</v>
      </c>
      <c r="E38" s="156" t="s">
        <v>183</v>
      </c>
      <c r="F38" s="155" t="s">
        <v>184</v>
      </c>
    </row>
    <row r="39" spans="1:6" ht="12.75">
      <c r="A39" s="156"/>
      <c r="B39" s="152"/>
      <c r="C39" s="175"/>
      <c r="D39" s="156" t="s">
        <v>181</v>
      </c>
      <c r="E39" s="156"/>
      <c r="F39" s="155" t="s">
        <v>185</v>
      </c>
    </row>
    <row r="40" spans="1:6" ht="12.75">
      <c r="A40" s="156"/>
      <c r="B40" s="152"/>
      <c r="C40" s="176" t="str">
        <f>C12</f>
        <v>30/09/2005</v>
      </c>
      <c r="D40" s="156" t="str">
        <f>D12</f>
        <v>30/09/2004</v>
      </c>
      <c r="E40" s="156" t="str">
        <f>C40</f>
        <v>30/09/2005</v>
      </c>
      <c r="F40" s="155" t="str">
        <f>D40</f>
        <v>30/09/2004</v>
      </c>
    </row>
    <row r="41" spans="1:6" ht="12.75">
      <c r="A41" s="159"/>
      <c r="B41" s="160"/>
      <c r="C41" s="177" t="s">
        <v>4</v>
      </c>
      <c r="D41" s="159" t="s">
        <v>4</v>
      </c>
      <c r="E41" s="159" t="s">
        <v>4</v>
      </c>
      <c r="F41" s="161" t="s">
        <v>4</v>
      </c>
    </row>
    <row r="42" spans="1:6" ht="12.75">
      <c r="A42" s="153"/>
      <c r="B42" s="152"/>
      <c r="D42" s="172"/>
      <c r="E42" s="112"/>
      <c r="F42" s="163"/>
    </row>
    <row r="43" spans="1:6" ht="12.75">
      <c r="A43" s="155">
        <v>1</v>
      </c>
      <c r="B43" s="164" t="s">
        <v>196</v>
      </c>
      <c r="C43" s="100">
        <f>+'is'!G14</f>
        <v>-351</v>
      </c>
      <c r="D43" s="118">
        <f>+'is'!I14</f>
        <v>-11133</v>
      </c>
      <c r="E43" s="100">
        <f>+'is'!K14</f>
        <v>-351</v>
      </c>
      <c r="F43" s="118">
        <f>+'is'!M14</f>
        <v>-11133</v>
      </c>
    </row>
    <row r="44" spans="1:6" ht="12.75">
      <c r="A44" s="155">
        <v>2</v>
      </c>
      <c r="B44" s="152" t="s">
        <v>197</v>
      </c>
      <c r="C44" s="100">
        <f>-cfs!H16</f>
        <v>22</v>
      </c>
      <c r="D44" s="118">
        <f>-cfs!J16</f>
        <v>22</v>
      </c>
      <c r="E44" s="100">
        <f>-cfs!H16</f>
        <v>22</v>
      </c>
      <c r="F44" s="118">
        <f>-cfs!J16</f>
        <v>22</v>
      </c>
    </row>
    <row r="45" spans="1:6" ht="12.75">
      <c r="A45" s="161">
        <v>3</v>
      </c>
      <c r="B45" s="160" t="s">
        <v>198</v>
      </c>
      <c r="C45" s="168">
        <f>+cfs!H18</f>
        <v>5640</v>
      </c>
      <c r="D45" s="167">
        <f>+cfs!J18</f>
        <v>4892</v>
      </c>
      <c r="E45" s="168">
        <f>+cfs!H18</f>
        <v>5640</v>
      </c>
      <c r="F45" s="167">
        <f>+cfs!J18</f>
        <v>4892</v>
      </c>
    </row>
    <row r="47" ht="12.75">
      <c r="A47" s="91" t="s">
        <v>199</v>
      </c>
    </row>
  </sheetData>
  <mergeCells count="11">
    <mergeCell ref="A3:F3"/>
    <mergeCell ref="A4:F4"/>
    <mergeCell ref="A5:F5"/>
    <mergeCell ref="C8:D8"/>
    <mergeCell ref="E8:F8"/>
    <mergeCell ref="C36:D36"/>
    <mergeCell ref="E36:F36"/>
    <mergeCell ref="C23:D23"/>
    <mergeCell ref="E23:F23"/>
    <mergeCell ref="C25:D25"/>
    <mergeCell ref="E25:F2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Antah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Antah Holdings Berhad</dc:creator>
  <cp:keywords/>
  <dc:description/>
  <cp:lastModifiedBy>S0029TBS</cp:lastModifiedBy>
  <cp:lastPrinted>2005-11-29T07:17:35Z</cp:lastPrinted>
  <dcterms:created xsi:type="dcterms:W3CDTF">2000-08-28T01:11:02Z</dcterms:created>
  <dcterms:modified xsi:type="dcterms:W3CDTF">2005-11-29T07:18:48Z</dcterms:modified>
  <cp:category/>
  <cp:version/>
  <cp:contentType/>
  <cp:contentStatus/>
</cp:coreProperties>
</file>